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735" yWindow="525" windowWidth="6615" windowHeight="4635" tabRatio="540" activeTab="0"/>
  </bookViews>
  <sheets>
    <sheet name="Ballast Calculator" sheetId="1" r:id="rId1"/>
    <sheet name="Drop down Options" sheetId="2" state="hidden" r:id="rId2"/>
    <sheet name="Error Indicators" sheetId="3" state="hidden" r:id="rId3"/>
  </sheets>
  <externalReferences>
    <externalReference r:id="rId6"/>
  </externalReferences>
  <definedNames>
    <definedName name="PTOval">'Drop down Options'!$C$24</definedName>
    <definedName name="RW">'[1]Ballast_Calculator'!$D$39</definedName>
  </definedNames>
  <calcPr fullCalcOnLoad="1"/>
</workbook>
</file>

<file path=xl/sharedStrings.xml><?xml version="1.0" encoding="utf-8"?>
<sst xmlns="http://schemas.openxmlformats.org/spreadsheetml/2006/main" count="304" uniqueCount="233">
  <si>
    <t>Front Axle</t>
  </si>
  <si>
    <t>@ Ground</t>
  </si>
  <si>
    <t>@ Full Height</t>
  </si>
  <si>
    <t>Loader</t>
  </si>
  <si>
    <t>@ Mast Height</t>
  </si>
  <si>
    <t>Tractor Model</t>
  </si>
  <si>
    <t>Transmission</t>
  </si>
  <si>
    <t>PQ</t>
  </si>
  <si>
    <t>AQ+</t>
  </si>
  <si>
    <t>IVT</t>
  </si>
  <si>
    <t>Valid combination</t>
  </si>
  <si>
    <t>Ballast Calculator Instructions:</t>
  </si>
  <si>
    <t>None</t>
  </si>
  <si>
    <t>Yes</t>
  </si>
  <si>
    <t>Duals</t>
  </si>
  <si>
    <t>No</t>
  </si>
  <si>
    <t>Weight Balance</t>
  </si>
  <si>
    <t>Weight Discription</t>
  </si>
  <si>
    <t>Field Installed Ballasting Options</t>
  </si>
  <si>
    <t>** The grand total weight of the front and rear of the tractor will be calculated in addition to the weight split of the tractor.</t>
  </si>
  <si>
    <t>~ Scroll Down to use Ballast Calculator</t>
  </si>
  <si>
    <t xml:space="preserve">     * The weight split of the tractor with a loader is calculated before any additional ballast.</t>
  </si>
  <si>
    <t>Calculator Units</t>
  </si>
  <si>
    <t>Kg</t>
  </si>
  <si>
    <r>
      <t>1.</t>
    </r>
    <r>
      <rPr>
        <sz val="10"/>
        <rFont val="Arial"/>
        <family val="2"/>
      </rPr>
      <t xml:space="preserve"> Determine if you would like units calculated in Pounds (Lbs) or Kilograms (Kg).</t>
    </r>
  </si>
  <si>
    <t>** Refere to Operator's Manual for recommended weight splits per model.</t>
  </si>
  <si>
    <t>7200R</t>
  </si>
  <si>
    <t>7215R</t>
  </si>
  <si>
    <t>7230R</t>
  </si>
  <si>
    <t>7260R</t>
  </si>
  <si>
    <t>7280R</t>
  </si>
  <si>
    <t>NPFA</t>
  </si>
  <si>
    <t>1100 PB</t>
  </si>
  <si>
    <t>1300 PB</t>
  </si>
  <si>
    <t>TLS</t>
  </si>
  <si>
    <t>TLS WBRKs</t>
  </si>
  <si>
    <t>Front Tire Size</t>
  </si>
  <si>
    <t>Rear Tear Size</t>
  </si>
  <si>
    <t>Command Quad (CQ)</t>
  </si>
  <si>
    <t>Cab Suspension</t>
  </si>
  <si>
    <t>NO</t>
  </si>
  <si>
    <t>YES</t>
  </si>
  <si>
    <t>950kg Monster</t>
  </si>
  <si>
    <t>1150kg Monster</t>
  </si>
  <si>
    <t>Rear Axle</t>
  </si>
  <si>
    <t>CQ</t>
  </si>
  <si>
    <t>Mass (kg)</t>
  </si>
  <si>
    <t>COGx (mm)</t>
  </si>
  <si>
    <t>Mass * Multiplier</t>
  </si>
  <si>
    <t>Mass * COGx * Multiplier</t>
  </si>
  <si>
    <t>Weight on Front Axle</t>
  </si>
  <si>
    <t>Weight on Rear Axle</t>
  </si>
  <si>
    <t>COGx of total tractor</t>
  </si>
  <si>
    <t>Engine Size</t>
  </si>
  <si>
    <t>6.8L</t>
  </si>
  <si>
    <t>9.0L</t>
  </si>
  <si>
    <t>Diff Case Size</t>
  </si>
  <si>
    <t>Multiplier</t>
  </si>
  <si>
    <t>Percent weight on Front Axle</t>
  </si>
  <si>
    <t>Percent weight on Rear Axle</t>
  </si>
  <si>
    <t>Notes</t>
  </si>
  <si>
    <t>Average axle weight for 425 diff case</t>
  </si>
  <si>
    <t>Average axle weight for 472 diff case</t>
  </si>
  <si>
    <t>Cab Mounts</t>
  </si>
  <si>
    <t>Average of all Cab Mount Styles - Suspended and Non-suspended</t>
  </si>
  <si>
    <t>Front PTO</t>
  </si>
  <si>
    <t>Rear PTO</t>
  </si>
  <si>
    <t>Average of all PTO options</t>
  </si>
  <si>
    <t>Rear SCVs</t>
  </si>
  <si>
    <t>Avg for 425</t>
  </si>
  <si>
    <t>Avg for 472</t>
  </si>
  <si>
    <t>Mid SCVs</t>
  </si>
  <si>
    <t>Average</t>
  </si>
  <si>
    <t>Drawbar</t>
  </si>
  <si>
    <t>Rear Hitch</t>
  </si>
  <si>
    <t>Front Hitch</t>
  </si>
  <si>
    <t>Carrier</t>
  </si>
  <si>
    <t>Ground Engaging</t>
  </si>
  <si>
    <t>Average Cab mount</t>
  </si>
  <si>
    <t>Region II Hitch Options</t>
  </si>
  <si>
    <t>default to none installed</t>
  </si>
  <si>
    <t>Aux Hydraulic Reservoir</t>
  </si>
  <si>
    <t>default to not installed</t>
  </si>
  <si>
    <t>Air Trailer Brakes</t>
  </si>
  <si>
    <t>Fuel Level</t>
  </si>
  <si>
    <t>Empty</t>
  </si>
  <si>
    <t>Half</t>
  </si>
  <si>
    <t>Full</t>
  </si>
  <si>
    <t>Default set to half full</t>
  </si>
  <si>
    <t>Front Wheels and tires</t>
  </si>
  <si>
    <t>Rear Wheels and Tires</t>
  </si>
  <si>
    <t>Rear Duals</t>
  </si>
  <si>
    <t>Front Weight Support</t>
  </si>
  <si>
    <t>Rear Wheel Weights</t>
  </si>
  <si>
    <t>Average PTO</t>
  </si>
  <si>
    <t>Average Drawbar</t>
  </si>
  <si>
    <t>Assuming no Mid SCVs</t>
  </si>
  <si>
    <t>11.00D16 - 2WD</t>
  </si>
  <si>
    <t>14LD16.1 - 2WD</t>
  </si>
  <si>
    <t>11.00D20 - 2WD</t>
  </si>
  <si>
    <t>16.5LD16.1 - 2WD</t>
  </si>
  <si>
    <t>290/90R38 - GRP42</t>
  </si>
  <si>
    <t>320/85R38 - GRP42</t>
  </si>
  <si>
    <t>600/65R28 - GRP42</t>
  </si>
  <si>
    <t>380/85R34 - GRP42</t>
  </si>
  <si>
    <t>420/90R30 - GRP42</t>
  </si>
  <si>
    <t>480/70R30 - GRP42</t>
  </si>
  <si>
    <t>540/65R30 - GRP42</t>
  </si>
  <si>
    <t>320/80R42 - GRP43</t>
  </si>
  <si>
    <t>380/80R38 - GRP43</t>
  </si>
  <si>
    <t>420/85R34 - GRP43</t>
  </si>
  <si>
    <t>480/70R34 - GRP43</t>
  </si>
  <si>
    <t>540/65R34 - GRP43</t>
  </si>
  <si>
    <t>600/70R30 - GRP43</t>
  </si>
  <si>
    <t>IF600/70R30 - GRP43</t>
  </si>
  <si>
    <t>380/80R42 - GRP44</t>
  </si>
  <si>
    <t>420/85R38 - GRP44</t>
  </si>
  <si>
    <t>620/75R30 - GRP44</t>
  </si>
  <si>
    <t>320/90R50 Cast - GRP47</t>
  </si>
  <si>
    <t>320/90R50 Steel - GRP47</t>
  </si>
  <si>
    <t>320/90R54 Cast - GRP47</t>
  </si>
  <si>
    <t>320/90R54 Steel - GRP47</t>
  </si>
  <si>
    <t>380/80R46 Cast - GRP47</t>
  </si>
  <si>
    <t>380/80R46 Steel - GRP47</t>
  </si>
  <si>
    <t>380/90R50 Cast - GRP47</t>
  </si>
  <si>
    <t>380/90R50 Steel - GRP47</t>
  </si>
  <si>
    <t>420/80R46 Cast - GRP47</t>
  </si>
  <si>
    <t>420/80R46 Steel - GRP47</t>
  </si>
  <si>
    <t>480/80R46 Cast - GRP47</t>
  </si>
  <si>
    <t>480/80R46 Steel - GRP47</t>
  </si>
  <si>
    <t>520/85R42 Cast - GRP47</t>
  </si>
  <si>
    <t>520/85R42 Steel - GRP47</t>
  </si>
  <si>
    <t>620/70R42 Cast - GRP47</t>
  </si>
  <si>
    <t>620/70R42 Steel - GRP47</t>
  </si>
  <si>
    <t>650/65R42 Cast - GRP47</t>
  </si>
  <si>
    <t>710/70R38 Cast - GRP47</t>
  </si>
  <si>
    <t>710/70R38 Steel - GRP47</t>
  </si>
  <si>
    <t>710/70R38HD Cast - GRP47</t>
  </si>
  <si>
    <t>710/70R38HD Steel - GRP47</t>
  </si>
  <si>
    <t>380/90R54 Cast - GRP48</t>
  </si>
  <si>
    <t>380/90R54 Steel - GRP48</t>
  </si>
  <si>
    <t>480/80R50 Cast - GRP48</t>
  </si>
  <si>
    <t>480/80R50 Steel - GRP48</t>
  </si>
  <si>
    <t>520/85R46 Cast - GRP48</t>
  </si>
  <si>
    <t>520/85R46 Steel - GRP48</t>
  </si>
  <si>
    <t>620/70R46 Cast - GRP48</t>
  </si>
  <si>
    <t>620/70R46 Steel - GRP48</t>
  </si>
  <si>
    <t>650/85R38 Cast - GRP48</t>
  </si>
  <si>
    <t>650/85R38 Steel - GRP48</t>
  </si>
  <si>
    <t>710/70R42 Cast - GRP48</t>
  </si>
  <si>
    <t>710/70R42 Steel - GRP48</t>
  </si>
  <si>
    <t>710/70R42HD Cast - GRP48</t>
  </si>
  <si>
    <t>710/70R42HD Steel - GRP48</t>
  </si>
  <si>
    <t>800/70R38 Cast - GRP48</t>
  </si>
  <si>
    <t>800/70R38 Steel - GRP48</t>
  </si>
  <si>
    <t>480/95R50 Cast - GRP49</t>
  </si>
  <si>
    <t>480/95R50 Steel - GRP49</t>
  </si>
  <si>
    <t>710/75R42 Cast - GRP49</t>
  </si>
  <si>
    <t>710/75R42 Steel - GRP49</t>
  </si>
  <si>
    <t>650/85R38 - FLG - GRP48</t>
  </si>
  <si>
    <t>710/75R42 - FLG - GRP49</t>
  </si>
  <si>
    <t>Hubs Only</t>
  </si>
  <si>
    <t>Average of SCVs for 425 Diff cases/ Assuming 4 SCVs</t>
  </si>
  <si>
    <t>Average of SCVs for 472 Diff Cases/ Assuming 4 SCVs</t>
  </si>
  <si>
    <t>950kg Monster Hitch mounted</t>
  </si>
  <si>
    <t>1150kg Monster Hitch mounted</t>
  </si>
  <si>
    <t>1500kg Monster Hitch mounted</t>
  </si>
  <si>
    <t>1800kg Monster Hitch mounted</t>
  </si>
  <si>
    <t xml:space="preserve">Front Weight </t>
  </si>
  <si>
    <t>NA Suitcase- Quanity 2</t>
  </si>
  <si>
    <t>NA Suitcase- Quanity 4</t>
  </si>
  <si>
    <t>NA Suitcase- Quanity 6</t>
  </si>
  <si>
    <t>NA Suitcase- Quanity 8</t>
  </si>
  <si>
    <t>NA Suitcase- Quanity 10</t>
  </si>
  <si>
    <t>NA Suitcase- Quanity 12</t>
  </si>
  <si>
    <t>NA Suitcase- Quanity 14</t>
  </si>
  <si>
    <t>NA Suitcase- Quanity 16</t>
  </si>
  <si>
    <t>NA Suitcase- Quanity 18</t>
  </si>
  <si>
    <t>NA Suitcase- Quanity 20</t>
  </si>
  <si>
    <t>NA Suitcase- Quanity 22</t>
  </si>
  <si>
    <t>NA Suitcase- Quanity 24</t>
  </si>
  <si>
    <t>RII Suitcase- Quanity 2</t>
  </si>
  <si>
    <t>RII Suitcase- Quanity 4</t>
  </si>
  <si>
    <t>RII Suitcase- Quanity 6</t>
  </si>
  <si>
    <t>RII Suitcase- Quanity 8</t>
  </si>
  <si>
    <t>RII Suitcase- Quanity 10</t>
  </si>
  <si>
    <t>RII Suitcase- Quanity 12</t>
  </si>
  <si>
    <t>RII Suitcase- Quanity 14</t>
  </si>
  <si>
    <t>RII Suitcase- Quanity 16</t>
  </si>
  <si>
    <t>RII Suitcase- Quanity 18</t>
  </si>
  <si>
    <t>RII Suitcase- Quanity 20</t>
  </si>
  <si>
    <t>RII Suitcase- Quanity 22</t>
  </si>
  <si>
    <t>RII Suitcase- Quanity 24</t>
  </si>
  <si>
    <t>Regular weight support</t>
  </si>
  <si>
    <t>Rear Wheel Weights 
75 kg (165 lb.)</t>
  </si>
  <si>
    <t>One Pair</t>
  </si>
  <si>
    <t>Rear Wheel Weights 
205 kg (450 lb.)</t>
  </si>
  <si>
    <t>Two Pair</t>
  </si>
  <si>
    <t>Three Pair</t>
  </si>
  <si>
    <t>Four Pair</t>
  </si>
  <si>
    <t>Five Pair</t>
  </si>
  <si>
    <t>Rear Wheel Weights 
635 kg (1400 lb.)</t>
  </si>
  <si>
    <t>Rear Wheel Weight 75kg(165lbs)</t>
  </si>
  <si>
    <t>Rear Wheel Weight 205kg(450lbs)</t>
  </si>
  <si>
    <t>Rear Wheel Weight 635kg(1400lbs)</t>
  </si>
  <si>
    <t>Loader (yes or no)</t>
  </si>
  <si>
    <t xml:space="preserve">Rear Duals </t>
  </si>
  <si>
    <t>Conversion Factor</t>
  </si>
  <si>
    <t>Pounds</t>
  </si>
  <si>
    <t>Total Weight</t>
  </si>
  <si>
    <t xml:space="preserve">Total Ballasted Weight (Kg) </t>
  </si>
  <si>
    <t>Total Unballasted Weight</t>
  </si>
  <si>
    <t xml:space="preserve">Total Ballasted Weight </t>
  </si>
  <si>
    <t xml:space="preserve">Total  Unballasted Weight </t>
  </si>
  <si>
    <t>Front Unballasted Weight</t>
  </si>
  <si>
    <t>Rear Unballasted Weight</t>
  </si>
  <si>
    <t>Kg/Engine Power(ps)</t>
  </si>
  <si>
    <t>Lbs/PTO hp (SAE)</t>
  </si>
  <si>
    <t>Engine Power (ps)</t>
  </si>
  <si>
    <t>Total Engine Power(ps)</t>
  </si>
  <si>
    <t>PTO HP</t>
  </si>
  <si>
    <t>PQ/AQ</t>
  </si>
  <si>
    <t>7R Ballast Calculator</t>
  </si>
  <si>
    <t>7R Series Ballast Calculator</t>
  </si>
  <si>
    <t>Tractor Model-Transmission</t>
  </si>
  <si>
    <t>Message</t>
  </si>
  <si>
    <t>Front Hitch- Front PTO</t>
  </si>
  <si>
    <t>Front Weights</t>
  </si>
  <si>
    <r>
      <t>3.</t>
    </r>
    <r>
      <rPr>
        <sz val="10"/>
        <rFont val="Arial"/>
        <family val="2"/>
      </rPr>
      <t xml:space="preserve"> If the tractor is equipped with a loader, select the yes or no.</t>
    </r>
  </si>
  <si>
    <t>4. Using the drop down menu, indicate how many front weights and/or wheel weights are installed on the tractor.</t>
  </si>
  <si>
    <t>** Note: Weights calculated are estimates. There are many variables that determine the weight of a tractor.
   For exact weight splits, have your tractor weighed.</t>
  </si>
  <si>
    <r>
      <t>2.</t>
    </r>
    <r>
      <rPr>
        <sz val="10"/>
        <rFont val="Arial"/>
        <family val="2"/>
      </rPr>
      <t xml:space="preserve"> Use the drop-down menus to select your tractor and the appropriate configuration including:
            - Model, Front PTO, Front Axle, Transmission, Front Hitch, Tire sizes and Duals
            - Check and see if your tractor configuration is Valid before you continue. 
     Notice the numbers in the columns to the right. The columns are calculating the total weight of the tractor without any
     additional ballast.</t>
    </r>
  </si>
  <si>
    <t>All weights include base equipment configurations: 4 SCVs for 425 Diff Cases and 4 SCVs for 472 Diff Cases, No Mid-SCVs, the average weight of a drawbar,  and the fuel is half full.</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</si>
</sst>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45">
    <font>
      <sz val="10"/>
      <name val="Arial"/>
      <family val="0"/>
    </font>
    <font>
      <sz val="11"/>
      <color indexed="8"/>
      <name val="Calibri"/>
      <family val="2"/>
    </font>
    <font>
      <sz val="8"/>
      <name val="Arial"/>
      <family val="2"/>
    </font>
    <font>
      <sz val="12"/>
      <name val="Arial"/>
      <family val="2"/>
    </font>
    <font>
      <sz val="9"/>
      <name val="Arial"/>
      <family val="2"/>
    </font>
    <font>
      <b/>
      <sz val="9"/>
      <name val="Arial"/>
      <family val="2"/>
    </font>
    <font>
      <u val="single"/>
      <sz val="10"/>
      <name val="Arial"/>
      <family val="2"/>
    </font>
    <font>
      <b/>
      <sz val="10"/>
      <name val="Arial"/>
      <family val="2"/>
    </font>
    <font>
      <i/>
      <u val="single"/>
      <sz val="10"/>
      <name val="Arial"/>
      <family val="2"/>
    </font>
    <font>
      <sz val="10"/>
      <color indexed="10"/>
      <name val="Arial"/>
      <family val="2"/>
    </font>
    <font>
      <sz val="18"/>
      <name val="Arial Unicode MS"/>
      <family val="2"/>
    </font>
    <font>
      <b/>
      <sz val="12"/>
      <name val="Arial"/>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9"/>
        <bgColor indexed="64"/>
      </patternFill>
    </fill>
    <fill>
      <patternFill patternType="solid">
        <fgColor indexed="14"/>
        <bgColor indexed="64"/>
      </patternFill>
    </fill>
    <fill>
      <patternFill patternType="solid">
        <fgColor indexed="43"/>
        <bgColor indexed="64"/>
      </patternFill>
    </fill>
    <fill>
      <patternFill patternType="solid">
        <fgColor indexed="22"/>
        <bgColor indexed="64"/>
      </patternFill>
    </fill>
    <fill>
      <patternFill patternType="solid">
        <fgColor indexed="9"/>
        <bgColor indexed="64"/>
      </patternFill>
    </fill>
    <fill>
      <patternFill patternType="solid">
        <fgColor rgb="FF00B050"/>
        <bgColor indexed="64"/>
      </patternFill>
    </fill>
    <fill>
      <patternFill patternType="solid">
        <fgColor rgb="FFFFFF00"/>
        <bgColor indexed="64"/>
      </patternFill>
    </fill>
    <fill>
      <patternFill patternType="solid">
        <fgColor rgb="FF92D050"/>
        <bgColor indexed="64"/>
      </patternFill>
    </fill>
    <fill>
      <patternFill patternType="solid">
        <fgColor theme="2" tint="-0.24997000396251678"/>
        <bgColor indexed="64"/>
      </patternFill>
    </fill>
    <fill>
      <patternFill patternType="solid">
        <fgColor theme="0" tint="-0.24997000396251678"/>
        <bgColor indexed="64"/>
      </patternFill>
    </fill>
    <fill>
      <patternFill patternType="solid">
        <fgColor rgb="FF00B0F0"/>
        <bgColor indexed="64"/>
      </patternFill>
    </fill>
    <fill>
      <patternFill patternType="solid">
        <fgColor theme="2" tint="-0.09996999800205231"/>
        <bgColor indexed="64"/>
      </patternFill>
    </fill>
    <fill>
      <patternFill patternType="solid">
        <fgColor theme="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top/>
      <bottom/>
    </border>
    <border>
      <left/>
      <right style="medium"/>
      <top/>
      <bottom/>
    </border>
    <border>
      <left style="medium"/>
      <right style="thin"/>
      <top style="thin"/>
      <bottom style="thin"/>
    </border>
    <border>
      <left style="medium"/>
      <right/>
      <top/>
      <bottom style="medium"/>
    </border>
    <border>
      <left/>
      <right/>
      <top/>
      <bottom style="medium"/>
    </border>
    <border>
      <left/>
      <right style="medium"/>
      <top/>
      <bottom style="medium"/>
    </border>
    <border>
      <left style="medium"/>
      <right style="thin"/>
      <top style="thin"/>
      <bottom/>
    </border>
    <border>
      <left/>
      <right/>
      <top style="thin"/>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0" borderId="0">
      <alignment/>
      <protection/>
    </xf>
    <xf numFmtId="0" fontId="3"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218">
    <xf numFmtId="0" fontId="0" fillId="0" borderId="0" xfId="0" applyAlignment="1">
      <alignment/>
    </xf>
    <xf numFmtId="0" fontId="4" fillId="0" borderId="0" xfId="0" applyFont="1" applyAlignment="1">
      <alignment/>
    </xf>
    <xf numFmtId="0" fontId="4" fillId="0" borderId="10" xfId="0" applyFont="1" applyFill="1" applyBorder="1" applyAlignment="1">
      <alignment horizontal="left"/>
    </xf>
    <xf numFmtId="0" fontId="4" fillId="0" borderId="10" xfId="0" applyFont="1" applyBorder="1" applyAlignment="1">
      <alignment horizontal="left"/>
    </xf>
    <xf numFmtId="0" fontId="4" fillId="0" borderId="10" xfId="0" applyFont="1" applyBorder="1" applyAlignment="1">
      <alignment/>
    </xf>
    <xf numFmtId="0" fontId="4" fillId="0" borderId="10" xfId="0" applyFont="1" applyBorder="1" applyAlignment="1">
      <alignment horizontal="center"/>
    </xf>
    <xf numFmtId="0" fontId="4" fillId="0" borderId="10" xfId="0" applyFont="1" applyFill="1" applyBorder="1" applyAlignment="1">
      <alignment/>
    </xf>
    <xf numFmtId="0" fontId="5" fillId="33" borderId="10" xfId="0" applyFont="1" applyFill="1" applyBorder="1" applyAlignment="1">
      <alignment wrapText="1"/>
    </xf>
    <xf numFmtId="0" fontId="5" fillId="34" borderId="10" xfId="0" applyFont="1" applyFill="1" applyBorder="1" applyAlignment="1">
      <alignment/>
    </xf>
    <xf numFmtId="0" fontId="5" fillId="35" borderId="10" xfId="0" applyFont="1" applyFill="1" applyBorder="1" applyAlignment="1">
      <alignment horizontal="center"/>
    </xf>
    <xf numFmtId="0" fontId="5" fillId="36" borderId="10" xfId="0" applyFont="1" applyFill="1" applyBorder="1" applyAlignment="1">
      <alignment horizontal="center"/>
    </xf>
    <xf numFmtId="0" fontId="4" fillId="0" borderId="0" xfId="0" applyFont="1" applyFill="1" applyBorder="1" applyAlignment="1">
      <alignment horizontal="left"/>
    </xf>
    <xf numFmtId="0" fontId="0" fillId="0" borderId="0" xfId="0" applyFill="1" applyBorder="1" applyAlignment="1">
      <alignment/>
    </xf>
    <xf numFmtId="0" fontId="4" fillId="0" borderId="0" xfId="0" applyNumberFormat="1" applyFont="1" applyFill="1" applyBorder="1" applyAlignment="1">
      <alignment horizontal="center"/>
    </xf>
    <xf numFmtId="0" fontId="4" fillId="0" borderId="0" xfId="0" applyNumberFormat="1" applyFont="1" applyFill="1" applyBorder="1" applyAlignment="1">
      <alignment horizontal="center" vertical="center"/>
    </xf>
    <xf numFmtId="0" fontId="4" fillId="0" borderId="0" xfId="56" applyNumberFormat="1" applyFont="1" applyFill="1" applyBorder="1" applyAlignment="1">
      <alignment horizontal="center" vertical="center"/>
      <protection/>
    </xf>
    <xf numFmtId="0" fontId="4" fillId="0" borderId="0" xfId="0" applyFont="1" applyAlignment="1">
      <alignment/>
    </xf>
    <xf numFmtId="0" fontId="4" fillId="0" borderId="0" xfId="0" applyFont="1" applyAlignment="1">
      <alignment horizontal="center"/>
    </xf>
    <xf numFmtId="0" fontId="4" fillId="0" borderId="10" xfId="0" applyFont="1" applyBorder="1" applyAlignment="1">
      <alignment/>
    </xf>
    <xf numFmtId="0" fontId="4" fillId="0" borderId="0" xfId="0" applyFont="1" applyBorder="1" applyAlignment="1">
      <alignment/>
    </xf>
    <xf numFmtId="0" fontId="4" fillId="0" borderId="0" xfId="0" applyFont="1" applyFill="1" applyAlignment="1">
      <alignment/>
    </xf>
    <xf numFmtId="0" fontId="5" fillId="0" borderId="10" xfId="0" applyFont="1" applyBorder="1" applyAlignment="1">
      <alignment/>
    </xf>
    <xf numFmtId="0" fontId="4" fillId="0" borderId="0" xfId="0" applyNumberFormat="1" applyFont="1" applyBorder="1" applyAlignment="1">
      <alignment horizontal="center"/>
    </xf>
    <xf numFmtId="0" fontId="4" fillId="0" borderId="0" xfId="0" applyNumberFormat="1" applyFont="1" applyBorder="1" applyAlignment="1">
      <alignment horizontal="center" vertical="center"/>
    </xf>
    <xf numFmtId="0" fontId="4" fillId="0" borderId="0" xfId="0" applyFont="1" applyBorder="1" applyAlignment="1">
      <alignment/>
    </xf>
    <xf numFmtId="0" fontId="4" fillId="0" borderId="10" xfId="0" applyFont="1" applyBorder="1" applyAlignment="1" quotePrefix="1">
      <alignment/>
    </xf>
    <xf numFmtId="0" fontId="0" fillId="0" borderId="0" xfId="0" applyFont="1" applyFill="1" applyAlignment="1">
      <alignment/>
    </xf>
    <xf numFmtId="0" fontId="0" fillId="0" borderId="0" xfId="0" applyFont="1" applyAlignment="1">
      <alignment/>
    </xf>
    <xf numFmtId="0" fontId="0" fillId="37" borderId="0" xfId="0" applyFont="1" applyFill="1" applyBorder="1" applyAlignment="1">
      <alignment/>
    </xf>
    <xf numFmtId="0" fontId="0" fillId="0" borderId="0" xfId="0" applyFont="1" applyAlignment="1">
      <alignment/>
    </xf>
    <xf numFmtId="2" fontId="0" fillId="36" borderId="10" xfId="0" applyNumberFormat="1" applyFont="1" applyFill="1" applyBorder="1" applyAlignment="1">
      <alignment/>
    </xf>
    <xf numFmtId="2" fontId="0" fillId="37" borderId="0" xfId="0" applyNumberFormat="1" applyFont="1" applyFill="1" applyBorder="1" applyAlignment="1">
      <alignment/>
    </xf>
    <xf numFmtId="0" fontId="0" fillId="0" borderId="0" xfId="0" applyFont="1" applyBorder="1" applyAlignment="1">
      <alignment/>
    </xf>
    <xf numFmtId="0" fontId="0" fillId="38" borderId="0" xfId="0" applyFont="1" applyFill="1" applyAlignment="1">
      <alignment/>
    </xf>
    <xf numFmtId="0" fontId="0" fillId="38" borderId="0" xfId="0" applyFont="1" applyFill="1" applyAlignment="1">
      <alignment/>
    </xf>
    <xf numFmtId="0" fontId="6" fillId="38" borderId="0" xfId="0" applyFont="1" applyFill="1" applyAlignment="1">
      <alignment/>
    </xf>
    <xf numFmtId="0" fontId="0" fillId="38" borderId="0" xfId="0" applyFont="1" applyFill="1" applyAlignment="1">
      <alignment/>
    </xf>
    <xf numFmtId="0" fontId="7" fillId="38" borderId="0" xfId="0" applyFont="1" applyFill="1" applyAlignment="1">
      <alignment wrapText="1"/>
    </xf>
    <xf numFmtId="0" fontId="7" fillId="38" borderId="0" xfId="0" applyFont="1" applyFill="1" applyAlignment="1">
      <alignment/>
    </xf>
    <xf numFmtId="0" fontId="0" fillId="38" borderId="0" xfId="0" applyFont="1" applyFill="1" applyAlignment="1">
      <alignment/>
    </xf>
    <xf numFmtId="0" fontId="8" fillId="38" borderId="0" xfId="0" applyFont="1" applyFill="1" applyAlignment="1">
      <alignment/>
    </xf>
    <xf numFmtId="0" fontId="9" fillId="38" borderId="0" xfId="0" applyFont="1" applyFill="1" applyAlignment="1">
      <alignment/>
    </xf>
    <xf numFmtId="0" fontId="0" fillId="37" borderId="11" xfId="0" applyFont="1" applyFill="1" applyBorder="1" applyAlignment="1">
      <alignment/>
    </xf>
    <xf numFmtId="0" fontId="0" fillId="37" borderId="0" xfId="0" applyFont="1" applyFill="1" applyBorder="1" applyAlignment="1">
      <alignment/>
    </xf>
    <xf numFmtId="0" fontId="0" fillId="37" borderId="12" xfId="0" applyFont="1" applyFill="1" applyBorder="1" applyAlignment="1">
      <alignment/>
    </xf>
    <xf numFmtId="0" fontId="7" fillId="36" borderId="13" xfId="0" applyFont="1" applyFill="1" applyBorder="1" applyAlignment="1">
      <alignment/>
    </xf>
    <xf numFmtId="0" fontId="7" fillId="37" borderId="11" xfId="0" applyFont="1" applyFill="1" applyBorder="1" applyAlignment="1">
      <alignment/>
    </xf>
    <xf numFmtId="0" fontId="0" fillId="37" borderId="0" xfId="0" applyFont="1" applyFill="1" applyBorder="1" applyAlignment="1">
      <alignment/>
    </xf>
    <xf numFmtId="0" fontId="8" fillId="37" borderId="11" xfId="0" applyFont="1" applyFill="1" applyBorder="1" applyAlignment="1">
      <alignment/>
    </xf>
    <xf numFmtId="0" fontId="0" fillId="37" borderId="11" xfId="0" applyFont="1" applyFill="1" applyBorder="1" applyAlignment="1">
      <alignment/>
    </xf>
    <xf numFmtId="0" fontId="0" fillId="37" borderId="0" xfId="0" applyFont="1" applyFill="1" applyBorder="1" applyAlignment="1">
      <alignment/>
    </xf>
    <xf numFmtId="0" fontId="0" fillId="37" borderId="14" xfId="0" applyFont="1" applyFill="1" applyBorder="1" applyAlignment="1">
      <alignment/>
    </xf>
    <xf numFmtId="0" fontId="0" fillId="37" borderId="15" xfId="0" applyFont="1" applyFill="1" applyBorder="1" applyAlignment="1">
      <alignment/>
    </xf>
    <xf numFmtId="0" fontId="0" fillId="37" borderId="15" xfId="0" applyFont="1" applyFill="1" applyBorder="1" applyAlignment="1">
      <alignment/>
    </xf>
    <xf numFmtId="0" fontId="0" fillId="37" borderId="16" xfId="0" applyFont="1" applyFill="1" applyBorder="1" applyAlignment="1">
      <alignment/>
    </xf>
    <xf numFmtId="0" fontId="0" fillId="37" borderId="11" xfId="0" applyFont="1" applyFill="1" applyBorder="1" applyAlignment="1">
      <alignment/>
    </xf>
    <xf numFmtId="2" fontId="7" fillId="36" borderId="10" xfId="0" applyNumberFormat="1" applyFont="1" applyFill="1" applyBorder="1" applyAlignment="1">
      <alignment/>
    </xf>
    <xf numFmtId="0" fontId="10" fillId="37" borderId="0" xfId="0" applyFont="1" applyFill="1" applyBorder="1" applyAlignment="1">
      <alignment horizontal="center" vertical="center"/>
    </xf>
    <xf numFmtId="0" fontId="0" fillId="37" borderId="0" xfId="0" applyFill="1" applyBorder="1" applyAlignment="1">
      <alignment/>
    </xf>
    <xf numFmtId="0" fontId="9" fillId="37" borderId="0" xfId="0" applyFont="1" applyFill="1" applyBorder="1" applyAlignment="1">
      <alignment/>
    </xf>
    <xf numFmtId="0" fontId="10" fillId="37" borderId="11" xfId="0" applyFont="1" applyFill="1" applyBorder="1" applyAlignment="1">
      <alignment horizontal="center" vertical="center"/>
    </xf>
    <xf numFmtId="0" fontId="0" fillId="37" borderId="12" xfId="0" applyFill="1" applyBorder="1" applyAlignment="1">
      <alignment/>
    </xf>
    <xf numFmtId="0" fontId="7" fillId="38" borderId="0" xfId="0" applyFont="1" applyFill="1" applyAlignment="1">
      <alignment/>
    </xf>
    <xf numFmtId="0" fontId="0" fillId="37" borderId="0" xfId="0" applyFont="1" applyFill="1" applyBorder="1" applyAlignment="1" applyProtection="1">
      <alignment/>
      <protection locked="0"/>
    </xf>
    <xf numFmtId="0" fontId="0" fillId="0" borderId="0" xfId="0" applyFont="1" applyBorder="1" applyAlignment="1" applyProtection="1">
      <alignment/>
      <protection locked="0"/>
    </xf>
    <xf numFmtId="0" fontId="0" fillId="0" borderId="0" xfId="0" applyFill="1" applyAlignment="1">
      <alignment/>
    </xf>
    <xf numFmtId="0" fontId="0" fillId="39" borderId="0" xfId="0" applyFill="1" applyBorder="1" applyAlignment="1">
      <alignment/>
    </xf>
    <xf numFmtId="0" fontId="7" fillId="36" borderId="13" xfId="0" applyFont="1" applyFill="1" applyBorder="1" applyAlignment="1">
      <alignment/>
    </xf>
    <xf numFmtId="0" fontId="6" fillId="38" borderId="0" xfId="0" applyFont="1" applyFill="1" applyAlignment="1">
      <alignment/>
    </xf>
    <xf numFmtId="0" fontId="0" fillId="0" borderId="0" xfId="0" applyFill="1" applyAlignment="1">
      <alignment horizontal="left"/>
    </xf>
    <xf numFmtId="0" fontId="0" fillId="0" borderId="0" xfId="0" applyFont="1" applyFill="1" applyAlignment="1">
      <alignment horizontal="left"/>
    </xf>
    <xf numFmtId="0" fontId="4" fillId="39" borderId="10" xfId="0" applyFont="1" applyFill="1" applyBorder="1" applyAlignment="1">
      <alignment/>
    </xf>
    <xf numFmtId="0" fontId="4" fillId="39" borderId="10" xfId="0" applyFont="1" applyFill="1" applyBorder="1" applyAlignment="1">
      <alignment horizontal="left"/>
    </xf>
    <xf numFmtId="0" fontId="4" fillId="40" borderId="0" xfId="0" applyFont="1" applyFill="1" applyAlignment="1">
      <alignment/>
    </xf>
    <xf numFmtId="0" fontId="0" fillId="0" borderId="0" xfId="0" applyFont="1" applyFill="1" applyBorder="1" applyAlignment="1">
      <alignment horizontal="left"/>
    </xf>
    <xf numFmtId="0" fontId="5" fillId="0" borderId="0" xfId="0" applyFont="1" applyFill="1" applyBorder="1" applyAlignment="1">
      <alignment horizontal="center"/>
    </xf>
    <xf numFmtId="0" fontId="4" fillId="0" borderId="0" xfId="0" applyFont="1" applyAlignment="1">
      <alignment horizontal="right"/>
    </xf>
    <xf numFmtId="0" fontId="4" fillId="41" borderId="10" xfId="0" applyFont="1" applyFill="1" applyBorder="1" applyAlignment="1">
      <alignment horizontal="left"/>
    </xf>
    <xf numFmtId="0" fontId="4" fillId="14" borderId="10" xfId="0" applyFont="1" applyFill="1" applyBorder="1" applyAlignment="1">
      <alignment horizontal="left"/>
    </xf>
    <xf numFmtId="1" fontId="4" fillId="0" borderId="0" xfId="0" applyNumberFormat="1" applyFont="1" applyAlignment="1">
      <alignment/>
    </xf>
    <xf numFmtId="1" fontId="10" fillId="37" borderId="0" xfId="0" applyNumberFormat="1" applyFont="1" applyFill="1" applyBorder="1" applyAlignment="1">
      <alignment horizontal="center" vertical="center"/>
    </xf>
    <xf numFmtId="1" fontId="0" fillId="0" borderId="10" xfId="0" applyNumberFormat="1" applyFill="1" applyBorder="1" applyAlignment="1">
      <alignment/>
    </xf>
    <xf numFmtId="2" fontId="0" fillId="0" borderId="10" xfId="0" applyNumberFormat="1" applyFill="1" applyBorder="1" applyAlignment="1">
      <alignment/>
    </xf>
    <xf numFmtId="0" fontId="4" fillId="41" borderId="10" xfId="0" applyFont="1" applyFill="1" applyBorder="1" applyAlignment="1">
      <alignment/>
    </xf>
    <xf numFmtId="0" fontId="4" fillId="14" borderId="10" xfId="0" applyFont="1" applyFill="1" applyBorder="1" applyAlignment="1">
      <alignment/>
    </xf>
    <xf numFmtId="1" fontId="5" fillId="0" borderId="0" xfId="0" applyNumberFormat="1" applyFont="1" applyAlignment="1">
      <alignment/>
    </xf>
    <xf numFmtId="0" fontId="5" fillId="0" borderId="0" xfId="0" applyFont="1" applyAlignment="1">
      <alignment/>
    </xf>
    <xf numFmtId="0" fontId="5" fillId="0" borderId="0" xfId="0" applyFont="1" applyAlignment="1">
      <alignment horizontal="center"/>
    </xf>
    <xf numFmtId="1" fontId="11" fillId="0" borderId="0" xfId="0" applyNumberFormat="1" applyFont="1" applyAlignment="1">
      <alignment/>
    </xf>
    <xf numFmtId="0" fontId="11" fillId="0" borderId="0" xfId="0" applyFont="1" applyAlignment="1">
      <alignment/>
    </xf>
    <xf numFmtId="0" fontId="11" fillId="0" borderId="0" xfId="0" applyNumberFormat="1" applyFont="1" applyBorder="1" applyAlignment="1">
      <alignment horizontal="center"/>
    </xf>
    <xf numFmtId="0" fontId="11" fillId="0" borderId="0" xfId="0" applyNumberFormat="1" applyFont="1" applyFill="1" applyBorder="1" applyAlignment="1">
      <alignment horizontal="center"/>
    </xf>
    <xf numFmtId="0" fontId="11" fillId="0" borderId="0" xfId="0" applyFont="1" applyAlignment="1">
      <alignment horizontal="center"/>
    </xf>
    <xf numFmtId="0" fontId="4" fillId="0" borderId="0" xfId="0" applyFont="1" applyAlignment="1">
      <alignment horizontal="left"/>
    </xf>
    <xf numFmtId="0" fontId="5" fillId="33" borderId="10" xfId="0" applyFont="1" applyFill="1" applyBorder="1" applyAlignment="1">
      <alignment horizontal="left"/>
    </xf>
    <xf numFmtId="0" fontId="5" fillId="34" borderId="10" xfId="0" applyFont="1" applyFill="1" applyBorder="1" applyAlignment="1">
      <alignment horizontal="left"/>
    </xf>
    <xf numFmtId="0" fontId="5" fillId="36" borderId="10" xfId="0" applyFont="1" applyFill="1" applyBorder="1" applyAlignment="1">
      <alignment horizontal="left"/>
    </xf>
    <xf numFmtId="0" fontId="5" fillId="35" borderId="10" xfId="0" applyFont="1" applyFill="1" applyBorder="1" applyAlignment="1">
      <alignment horizontal="left"/>
    </xf>
    <xf numFmtId="0" fontId="5" fillId="41" borderId="10" xfId="0" applyFont="1" applyFill="1" applyBorder="1" applyAlignment="1">
      <alignment horizontal="left"/>
    </xf>
    <xf numFmtId="0" fontId="5" fillId="14" borderId="10" xfId="0" applyFont="1" applyFill="1" applyBorder="1" applyAlignment="1">
      <alignment horizontal="left"/>
    </xf>
    <xf numFmtId="0" fontId="5" fillId="9" borderId="10" xfId="0" applyFont="1" applyFill="1" applyBorder="1" applyAlignment="1">
      <alignment horizontal="left"/>
    </xf>
    <xf numFmtId="0" fontId="5" fillId="12" borderId="10" xfId="0" applyFont="1" applyFill="1" applyBorder="1" applyAlignment="1">
      <alignment horizontal="left"/>
    </xf>
    <xf numFmtId="0" fontId="4" fillId="12" borderId="10" xfId="0" applyFont="1" applyFill="1" applyBorder="1" applyAlignment="1">
      <alignment/>
    </xf>
    <xf numFmtId="0" fontId="5" fillId="13" borderId="10" xfId="0" applyFont="1" applyFill="1" applyBorder="1" applyAlignment="1">
      <alignment horizontal="left"/>
    </xf>
    <xf numFmtId="0" fontId="4" fillId="13" borderId="10" xfId="0" applyFont="1" applyFill="1" applyBorder="1" applyAlignment="1">
      <alignment/>
    </xf>
    <xf numFmtId="0" fontId="5" fillId="19" borderId="10" xfId="0" applyFont="1" applyFill="1" applyBorder="1" applyAlignment="1">
      <alignment horizontal="left"/>
    </xf>
    <xf numFmtId="0" fontId="4" fillId="19" borderId="10" xfId="0" applyFont="1" applyFill="1" applyBorder="1" applyAlignment="1">
      <alignment/>
    </xf>
    <xf numFmtId="0" fontId="5" fillId="42" borderId="10" xfId="0" applyFont="1" applyFill="1" applyBorder="1" applyAlignment="1">
      <alignment horizontal="left"/>
    </xf>
    <xf numFmtId="0" fontId="5" fillId="42" borderId="10" xfId="0" applyFont="1" applyFill="1" applyBorder="1" applyAlignment="1">
      <alignment/>
    </xf>
    <xf numFmtId="0" fontId="5" fillId="0" borderId="0" xfId="0" applyFont="1" applyFill="1" applyBorder="1" applyAlignment="1">
      <alignment horizontal="left"/>
    </xf>
    <xf numFmtId="0" fontId="5" fillId="0" borderId="0" xfId="0" applyFont="1" applyFill="1" applyAlignment="1">
      <alignment/>
    </xf>
    <xf numFmtId="0" fontId="5" fillId="16" borderId="10" xfId="0" applyFont="1" applyFill="1" applyBorder="1" applyAlignment="1">
      <alignment horizontal="left"/>
    </xf>
    <xf numFmtId="0" fontId="5" fillId="41" borderId="10" xfId="0" applyFont="1" applyFill="1" applyBorder="1" applyAlignment="1">
      <alignment/>
    </xf>
    <xf numFmtId="0" fontId="5" fillId="40" borderId="10" xfId="0" applyFont="1" applyFill="1" applyBorder="1" applyAlignment="1">
      <alignment horizontal="left"/>
    </xf>
    <xf numFmtId="0" fontId="5" fillId="40" borderId="10" xfId="0" applyFont="1" applyFill="1" applyBorder="1" applyAlignment="1">
      <alignment/>
    </xf>
    <xf numFmtId="0" fontId="5" fillId="43" borderId="10" xfId="0" applyFont="1" applyFill="1" applyBorder="1" applyAlignment="1">
      <alignment horizontal="left"/>
    </xf>
    <xf numFmtId="0" fontId="5" fillId="43" borderId="10" xfId="0" applyFont="1" applyFill="1" applyBorder="1" applyAlignment="1">
      <alignment/>
    </xf>
    <xf numFmtId="0" fontId="5" fillId="16" borderId="10" xfId="0" applyFont="1" applyFill="1" applyBorder="1" applyAlignment="1">
      <alignment/>
    </xf>
    <xf numFmtId="0" fontId="5" fillId="9" borderId="10" xfId="0" applyFont="1" applyFill="1" applyBorder="1" applyAlignment="1">
      <alignment/>
    </xf>
    <xf numFmtId="0" fontId="5" fillId="44" borderId="10" xfId="0" applyFont="1" applyFill="1" applyBorder="1" applyAlignment="1">
      <alignment horizontal="left"/>
    </xf>
    <xf numFmtId="0" fontId="5" fillId="44" borderId="10" xfId="0" applyFont="1" applyFill="1" applyBorder="1" applyAlignment="1">
      <alignment/>
    </xf>
    <xf numFmtId="0" fontId="4" fillId="17" borderId="10" xfId="0" applyFont="1" applyFill="1" applyBorder="1" applyAlignment="1">
      <alignment/>
    </xf>
    <xf numFmtId="0" fontId="5" fillId="17" borderId="10" xfId="0" applyFont="1" applyFill="1" applyBorder="1" applyAlignment="1">
      <alignment horizontal="left"/>
    </xf>
    <xf numFmtId="0" fontId="5" fillId="45" borderId="10" xfId="0" applyFont="1" applyFill="1" applyBorder="1" applyAlignment="1">
      <alignment horizontal="left"/>
    </xf>
    <xf numFmtId="0" fontId="5" fillId="45" borderId="10" xfId="0" applyFont="1" applyFill="1" applyBorder="1" applyAlignment="1">
      <alignment/>
    </xf>
    <xf numFmtId="0" fontId="4" fillId="8" borderId="10" xfId="0" applyFont="1" applyFill="1" applyBorder="1" applyAlignment="1">
      <alignment/>
    </xf>
    <xf numFmtId="0" fontId="5" fillId="8" borderId="10" xfId="0" applyFont="1" applyFill="1" applyBorder="1" applyAlignment="1">
      <alignment horizontal="left"/>
    </xf>
    <xf numFmtId="0" fontId="0" fillId="43" borderId="0" xfId="0" applyFont="1" applyFill="1" applyBorder="1" applyAlignment="1">
      <alignment/>
    </xf>
    <xf numFmtId="0" fontId="0" fillId="0" borderId="0" xfId="55">
      <alignment/>
      <protection/>
    </xf>
    <xf numFmtId="0" fontId="0" fillId="0" borderId="0" xfId="55" applyFill="1">
      <alignment/>
      <protection/>
    </xf>
    <xf numFmtId="0" fontId="7" fillId="0" borderId="0" xfId="55" applyFont="1" applyFill="1">
      <alignment/>
      <protection/>
    </xf>
    <xf numFmtId="0" fontId="4" fillId="0" borderId="0" xfId="0" applyFont="1" applyBorder="1" applyAlignment="1">
      <alignment horizontal="left"/>
    </xf>
    <xf numFmtId="0" fontId="0" fillId="43" borderId="0" xfId="0" applyFill="1" applyBorder="1" applyAlignment="1">
      <alignment/>
    </xf>
    <xf numFmtId="0" fontId="0" fillId="43" borderId="0" xfId="0" applyFont="1" applyFill="1" applyBorder="1" applyAlignment="1" applyProtection="1">
      <alignment/>
      <protection locked="0"/>
    </xf>
    <xf numFmtId="0" fontId="0" fillId="43" borderId="0" xfId="0" applyFont="1" applyFill="1" applyBorder="1" applyAlignment="1">
      <alignment/>
    </xf>
    <xf numFmtId="0" fontId="7" fillId="43" borderId="0" xfId="0" applyFont="1" applyFill="1" applyBorder="1" applyAlignment="1">
      <alignment/>
    </xf>
    <xf numFmtId="0" fontId="7" fillId="36" borderId="17" xfId="0" applyFont="1" applyFill="1" applyBorder="1" applyAlignment="1">
      <alignment/>
    </xf>
    <xf numFmtId="2" fontId="0" fillId="43" borderId="0" xfId="0" applyNumberFormat="1" applyFont="1" applyFill="1" applyBorder="1" applyAlignment="1">
      <alignment/>
    </xf>
    <xf numFmtId="2" fontId="7" fillId="43" borderId="0" xfId="0" applyNumberFormat="1" applyFont="1" applyFill="1" applyBorder="1" applyAlignment="1">
      <alignment/>
    </xf>
    <xf numFmtId="2" fontId="7" fillId="43" borderId="0" xfId="0" applyNumberFormat="1" applyFont="1" applyFill="1" applyBorder="1" applyAlignment="1">
      <alignment/>
    </xf>
    <xf numFmtId="0" fontId="11" fillId="0" borderId="0" xfId="0" applyFont="1" applyBorder="1" applyAlignment="1">
      <alignment horizontal="left"/>
    </xf>
    <xf numFmtId="0" fontId="11" fillId="0" borderId="0" xfId="0" applyFont="1" applyBorder="1" applyAlignment="1">
      <alignment/>
    </xf>
    <xf numFmtId="0" fontId="11" fillId="0" borderId="0" xfId="0" applyFont="1" applyBorder="1" applyAlignment="1">
      <alignment horizontal="right"/>
    </xf>
    <xf numFmtId="0" fontId="0" fillId="37" borderId="0" xfId="0" applyFill="1" applyBorder="1" applyAlignment="1">
      <alignment/>
    </xf>
    <xf numFmtId="0" fontId="0" fillId="37" borderId="0" xfId="0" applyFill="1" applyBorder="1" applyAlignment="1">
      <alignment horizontal="right"/>
    </xf>
    <xf numFmtId="164" fontId="7" fillId="36" borderId="10" xfId="0" applyNumberFormat="1" applyFont="1" applyFill="1" applyBorder="1" applyAlignment="1">
      <alignment/>
    </xf>
    <xf numFmtId="0" fontId="0" fillId="43" borderId="0" xfId="0" applyFont="1" applyFill="1" applyAlignment="1">
      <alignment/>
    </xf>
    <xf numFmtId="0" fontId="7" fillId="37" borderId="18" xfId="0" applyFont="1" applyFill="1" applyBorder="1" applyAlignment="1">
      <alignment/>
    </xf>
    <xf numFmtId="0" fontId="0" fillId="43" borderId="0" xfId="0" applyFont="1" applyFill="1" applyAlignment="1">
      <alignment horizontal="right"/>
    </xf>
    <xf numFmtId="0" fontId="7" fillId="36" borderId="13" xfId="0" applyFont="1" applyFill="1" applyBorder="1" applyAlignment="1">
      <alignment horizontal="left"/>
    </xf>
    <xf numFmtId="0" fontId="0" fillId="43" borderId="0" xfId="0" applyFont="1" applyFill="1" applyBorder="1" applyAlignment="1">
      <alignment horizontal="right"/>
    </xf>
    <xf numFmtId="0" fontId="0" fillId="43" borderId="0" xfId="0" applyFont="1" applyFill="1" applyAlignment="1">
      <alignment/>
    </xf>
    <xf numFmtId="0" fontId="5" fillId="33" borderId="0" xfId="0" applyFont="1" applyFill="1" applyBorder="1" applyAlignment="1">
      <alignment wrapText="1"/>
    </xf>
    <xf numFmtId="0" fontId="4" fillId="41" borderId="0" xfId="0" applyFont="1" applyFill="1" applyBorder="1" applyAlignment="1">
      <alignment/>
    </xf>
    <xf numFmtId="0" fontId="4" fillId="14" borderId="0" xfId="0" applyFont="1" applyFill="1" applyBorder="1" applyAlignment="1">
      <alignment/>
    </xf>
    <xf numFmtId="0" fontId="5" fillId="34" borderId="0" xfId="0" applyFont="1" applyFill="1" applyBorder="1" applyAlignment="1">
      <alignment/>
    </xf>
    <xf numFmtId="0" fontId="5" fillId="36" borderId="0" xfId="0" applyFont="1" applyFill="1" applyBorder="1" applyAlignment="1">
      <alignment horizontal="center"/>
    </xf>
    <xf numFmtId="0" fontId="5" fillId="35" borderId="0" xfId="0" applyFont="1" applyFill="1" applyBorder="1" applyAlignment="1">
      <alignment horizontal="center"/>
    </xf>
    <xf numFmtId="0" fontId="4" fillId="19" borderId="0" xfId="0" applyFont="1" applyFill="1" applyBorder="1" applyAlignment="1">
      <alignment/>
    </xf>
    <xf numFmtId="0" fontId="5" fillId="42" borderId="0" xfId="0" applyFont="1" applyFill="1" applyBorder="1" applyAlignment="1">
      <alignment/>
    </xf>
    <xf numFmtId="0" fontId="4" fillId="12" borderId="0" xfId="0" applyFont="1" applyFill="1" applyBorder="1" applyAlignment="1">
      <alignment/>
    </xf>
    <xf numFmtId="0" fontId="5" fillId="40" borderId="0" xfId="0" applyFont="1" applyFill="1" applyBorder="1" applyAlignment="1">
      <alignment/>
    </xf>
    <xf numFmtId="0" fontId="5" fillId="43" borderId="0" xfId="0" applyFont="1" applyFill="1" applyBorder="1" applyAlignment="1">
      <alignment/>
    </xf>
    <xf numFmtId="0" fontId="5" fillId="16" borderId="0" xfId="0" applyFont="1" applyFill="1" applyBorder="1" applyAlignment="1">
      <alignment/>
    </xf>
    <xf numFmtId="0" fontId="5" fillId="9" borderId="0" xfId="0" applyFont="1" applyFill="1" applyBorder="1" applyAlignment="1">
      <alignment/>
    </xf>
    <xf numFmtId="0" fontId="5" fillId="41" borderId="0" xfId="0" applyFont="1" applyFill="1" applyBorder="1" applyAlignment="1">
      <alignment/>
    </xf>
    <xf numFmtId="0" fontId="5" fillId="44" borderId="0" xfId="0" applyFont="1" applyFill="1" applyBorder="1" applyAlignment="1">
      <alignment/>
    </xf>
    <xf numFmtId="0" fontId="4" fillId="17" borderId="0" xfId="0" applyFont="1" applyFill="1" applyBorder="1" applyAlignment="1">
      <alignment/>
    </xf>
    <xf numFmtId="0" fontId="5" fillId="45" borderId="0" xfId="0" applyFont="1" applyFill="1" applyBorder="1" applyAlignment="1">
      <alignment/>
    </xf>
    <xf numFmtId="0" fontId="4" fillId="13" borderId="0" xfId="0" applyFont="1" applyFill="1" applyBorder="1" applyAlignment="1">
      <alignment/>
    </xf>
    <xf numFmtId="0" fontId="4" fillId="8" borderId="0" xfId="0" applyFont="1" applyFill="1" applyBorder="1" applyAlignment="1">
      <alignment/>
    </xf>
    <xf numFmtId="1" fontId="4" fillId="39" borderId="0" xfId="0" applyNumberFormat="1" applyFont="1" applyFill="1" applyAlignment="1">
      <alignment/>
    </xf>
    <xf numFmtId="0" fontId="5" fillId="39" borderId="10" xfId="0" applyFont="1" applyFill="1" applyBorder="1" applyAlignment="1">
      <alignment horizontal="left"/>
    </xf>
    <xf numFmtId="0" fontId="4" fillId="39" borderId="0" xfId="0" applyFont="1" applyFill="1" applyBorder="1" applyAlignment="1">
      <alignment/>
    </xf>
    <xf numFmtId="0" fontId="4" fillId="39" borderId="0" xfId="0" applyFont="1" applyFill="1" applyBorder="1" applyAlignment="1">
      <alignment horizontal="left"/>
    </xf>
    <xf numFmtId="0" fontId="4" fillId="39" borderId="0" xfId="0" applyFont="1" applyFill="1" applyAlignment="1">
      <alignment/>
    </xf>
    <xf numFmtId="0" fontId="4" fillId="39" borderId="0" xfId="0" applyFont="1" applyFill="1" applyAlignment="1">
      <alignment horizontal="center"/>
    </xf>
    <xf numFmtId="0" fontId="0" fillId="39" borderId="0" xfId="0" applyFont="1" applyFill="1" applyBorder="1" applyAlignment="1">
      <alignment horizontal="left"/>
    </xf>
    <xf numFmtId="0" fontId="7" fillId="39" borderId="15" xfId="0" applyFont="1" applyFill="1" applyBorder="1" applyAlignment="1">
      <alignment wrapText="1"/>
    </xf>
    <xf numFmtId="1" fontId="11" fillId="39" borderId="0" xfId="0" applyNumberFormat="1" applyFont="1" applyFill="1" applyAlignment="1">
      <alignment/>
    </xf>
    <xf numFmtId="0" fontId="11" fillId="39" borderId="10" xfId="0" applyFont="1" applyFill="1" applyBorder="1" applyAlignment="1">
      <alignment horizontal="left"/>
    </xf>
    <xf numFmtId="0" fontId="11" fillId="39" borderId="10" xfId="0" applyFont="1" applyFill="1" applyBorder="1" applyAlignment="1">
      <alignment/>
    </xf>
    <xf numFmtId="0" fontId="11" fillId="39" borderId="10" xfId="0" applyFont="1" applyFill="1" applyBorder="1" applyAlignment="1">
      <alignment horizontal="right"/>
    </xf>
    <xf numFmtId="0" fontId="11" fillId="39" borderId="0" xfId="0" applyFont="1" applyFill="1" applyBorder="1" applyAlignment="1">
      <alignment/>
    </xf>
    <xf numFmtId="0" fontId="11" fillId="39" borderId="0" xfId="0" applyFont="1" applyFill="1" applyAlignment="1">
      <alignment/>
    </xf>
    <xf numFmtId="0" fontId="11" fillId="39" borderId="0" xfId="0" applyNumberFormat="1" applyFont="1" applyFill="1" applyBorder="1" applyAlignment="1">
      <alignment horizontal="center"/>
    </xf>
    <xf numFmtId="0" fontId="11" fillId="39" borderId="0" xfId="0" applyFont="1" applyFill="1" applyAlignment="1">
      <alignment horizontal="center"/>
    </xf>
    <xf numFmtId="0" fontId="4" fillId="39" borderId="0" xfId="0" applyFont="1" applyFill="1" applyAlignment="1">
      <alignment horizontal="right"/>
    </xf>
    <xf numFmtId="164" fontId="4" fillId="40" borderId="0" xfId="0" applyNumberFormat="1" applyFont="1" applyFill="1" applyAlignment="1">
      <alignment/>
    </xf>
    <xf numFmtId="0" fontId="11" fillId="40" borderId="10" xfId="0" applyFont="1" applyFill="1" applyBorder="1" applyAlignment="1">
      <alignment/>
    </xf>
    <xf numFmtId="0" fontId="0" fillId="46" borderId="0" xfId="0" applyFill="1" applyBorder="1" applyAlignment="1">
      <alignment/>
    </xf>
    <xf numFmtId="0" fontId="0" fillId="46" borderId="19" xfId="0" applyFill="1" applyBorder="1" applyAlignment="1">
      <alignment/>
    </xf>
    <xf numFmtId="0" fontId="0" fillId="46" borderId="20" xfId="0" applyFill="1" applyBorder="1" applyAlignment="1">
      <alignment/>
    </xf>
    <xf numFmtId="0" fontId="0" fillId="46" borderId="21" xfId="0" applyFill="1" applyBorder="1" applyAlignment="1">
      <alignment/>
    </xf>
    <xf numFmtId="0" fontId="0" fillId="46" borderId="22" xfId="0" applyFill="1" applyBorder="1" applyAlignment="1">
      <alignment/>
    </xf>
    <xf numFmtId="0" fontId="0" fillId="46" borderId="23" xfId="0" applyFill="1" applyBorder="1" applyAlignment="1">
      <alignment/>
    </xf>
    <xf numFmtId="0" fontId="0" fillId="46" borderId="24" xfId="0" applyFill="1" applyBorder="1" applyAlignment="1">
      <alignment/>
    </xf>
    <xf numFmtId="0" fontId="0" fillId="46" borderId="0" xfId="0" applyFont="1" applyFill="1" applyAlignment="1">
      <alignment horizontal="left"/>
    </xf>
    <xf numFmtId="0" fontId="7" fillId="0" borderId="0" xfId="0" applyFont="1" applyAlignment="1">
      <alignment/>
    </xf>
    <xf numFmtId="0" fontId="0" fillId="0" borderId="0" xfId="0" applyFont="1" applyAlignment="1">
      <alignment/>
    </xf>
    <xf numFmtId="0" fontId="7" fillId="43" borderId="11" xfId="0" applyFont="1" applyFill="1" applyBorder="1" applyAlignment="1">
      <alignment/>
    </xf>
    <xf numFmtId="0" fontId="0" fillId="43" borderId="15" xfId="0" applyFont="1" applyFill="1" applyBorder="1" applyAlignment="1">
      <alignment/>
    </xf>
    <xf numFmtId="0" fontId="0" fillId="38" borderId="0" xfId="0" applyFont="1" applyFill="1" applyAlignment="1">
      <alignment wrapText="1"/>
    </xf>
    <xf numFmtId="0" fontId="0" fillId="38" borderId="0" xfId="0" applyFont="1" applyFill="1" applyAlignment="1">
      <alignment wrapText="1"/>
    </xf>
    <xf numFmtId="0" fontId="10" fillId="33" borderId="25" xfId="0" applyFont="1" applyFill="1" applyBorder="1" applyAlignment="1">
      <alignment horizontal="center" vertical="center"/>
    </xf>
    <xf numFmtId="0" fontId="10" fillId="33" borderId="26" xfId="0" applyFont="1" applyFill="1" applyBorder="1" applyAlignment="1">
      <alignment horizontal="center" vertical="center"/>
    </xf>
    <xf numFmtId="0" fontId="0" fillId="0" borderId="26" xfId="0" applyBorder="1" applyAlignment="1">
      <alignment/>
    </xf>
    <xf numFmtId="0" fontId="0" fillId="0" borderId="27" xfId="0" applyBorder="1" applyAlignment="1">
      <alignment/>
    </xf>
    <xf numFmtId="0" fontId="7" fillId="38" borderId="0" xfId="0" applyFont="1" applyFill="1" applyAlignment="1">
      <alignment wrapText="1"/>
    </xf>
    <xf numFmtId="0" fontId="0" fillId="38" borderId="0" xfId="0" applyFill="1" applyAlignment="1">
      <alignment/>
    </xf>
    <xf numFmtId="0" fontId="0" fillId="38" borderId="0" xfId="0" applyFont="1" applyFill="1" applyAlignment="1">
      <alignment/>
    </xf>
    <xf numFmtId="0" fontId="7" fillId="37" borderId="18" xfId="0" applyFont="1" applyFill="1" applyBorder="1" applyAlignment="1">
      <alignment horizontal="center"/>
    </xf>
    <xf numFmtId="0" fontId="0" fillId="38" borderId="0" xfId="0" applyFill="1" applyAlignment="1">
      <alignment/>
    </xf>
    <xf numFmtId="0" fontId="0" fillId="46" borderId="0" xfId="0" applyFont="1" applyFill="1" applyAlignment="1">
      <alignment horizontal="left"/>
    </xf>
    <xf numFmtId="0" fontId="0" fillId="38" borderId="0" xfId="0" applyFont="1" applyFill="1" applyAlignment="1">
      <alignment horizontal="left"/>
    </xf>
    <xf numFmtId="0" fontId="7" fillId="38" borderId="0" xfId="0" applyFont="1" applyFill="1" applyAlignment="1">
      <alignment wrapText="1"/>
    </xf>
    <xf numFmtId="0" fontId="0" fillId="38" borderId="0" xfId="0" applyFill="1" applyAlignment="1">
      <alignment wrapText="1"/>
    </xf>
    <xf numFmtId="0" fontId="0" fillId="0" borderId="0" xfId="0"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_AL163535A" xfId="56"/>
    <cellStyle name="Note" xfId="57"/>
    <cellStyle name="Output" xfId="58"/>
    <cellStyle name="Percent" xfId="59"/>
    <cellStyle name="Title" xfId="60"/>
    <cellStyle name="Total" xfId="61"/>
    <cellStyle name="Warning Text" xfId="62"/>
  </cellStyles>
  <dxfs count="8">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www.deere.com/Documents%20and%20Settings/ks00450/My%20Documents/My%20Received%20Files/Utility%20and%20Small%20Row-Crop%20Tractor%20Ballast%20Calculator_fina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allast_Calculator"/>
      <sheetName val="DATA_&amp;_CODE"/>
      <sheetName val="Ballasting_Formulas"/>
      <sheetName val="Statics Calculations"/>
      <sheetName val="Kmaps"/>
    </sheetNames>
    <sheetDataSet>
      <sheetData sheetId="0">
        <row r="39">
          <cell r="D39">
            <v>46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CQ71"/>
  <sheetViews>
    <sheetView tabSelected="1" zoomScale="80" zoomScaleNormal="80" zoomScaleSheetLayoutView="100" zoomScalePageLayoutView="0" workbookViewId="0" topLeftCell="A1">
      <selection activeCell="E67" sqref="E67"/>
    </sheetView>
  </sheetViews>
  <sheetFormatPr defaultColWidth="9.140625" defaultRowHeight="12.75"/>
  <cols>
    <col min="1" max="1" width="4.421875" style="36" customWidth="1"/>
    <col min="2" max="2" width="34.00390625" style="27" customWidth="1"/>
    <col min="3" max="3" width="10.8515625" style="26" customWidth="1"/>
    <col min="4" max="4" width="9.140625" style="27" customWidth="1"/>
    <col min="5" max="5" width="16.28125" style="27" customWidth="1"/>
    <col min="6" max="6" width="17.421875" style="27" customWidth="1"/>
    <col min="7" max="7" width="16.421875" style="27" customWidth="1"/>
    <col min="8" max="8" width="7.140625" style="27" customWidth="1"/>
    <col min="9" max="9" width="11.140625" style="27" customWidth="1"/>
    <col min="10" max="10" width="6.00390625" style="36" customWidth="1"/>
    <col min="11" max="16384" width="9.140625" style="27" customWidth="1"/>
  </cols>
  <sheetData>
    <row r="1" spans="2:5" s="33" customFormat="1" ht="14.25" customHeight="1">
      <c r="B1" s="34"/>
      <c r="C1" s="34"/>
      <c r="D1" s="34"/>
      <c r="E1" s="68" t="s">
        <v>223</v>
      </c>
    </row>
    <row r="2" s="33" customFormat="1" ht="21" customHeight="1">
      <c r="B2" s="35" t="s">
        <v>11</v>
      </c>
    </row>
    <row r="3" s="33" customFormat="1" ht="21" customHeight="1">
      <c r="B3" s="62" t="s">
        <v>24</v>
      </c>
    </row>
    <row r="4" spans="2:10" s="36" customFormat="1" ht="66" customHeight="1">
      <c r="B4" s="208" t="s">
        <v>231</v>
      </c>
      <c r="C4" s="209"/>
      <c r="D4" s="209"/>
      <c r="E4" s="209"/>
      <c r="F4" s="209"/>
      <c r="G4" s="209"/>
      <c r="H4" s="209"/>
      <c r="I4" s="209"/>
      <c r="J4" s="209"/>
    </row>
    <row r="5" s="36" customFormat="1" ht="12.75"/>
    <row r="6" s="36" customFormat="1" ht="12.75">
      <c r="B6" s="38" t="s">
        <v>228</v>
      </c>
    </row>
    <row r="7" spans="2:9" s="36" customFormat="1" ht="26.25" customHeight="1">
      <c r="B7" s="208"/>
      <c r="C7" s="210"/>
      <c r="D7" s="210"/>
      <c r="E7" s="210"/>
      <c r="F7" s="210"/>
      <c r="G7" s="210"/>
      <c r="H7" s="210"/>
      <c r="I7" s="210"/>
    </row>
    <row r="8" spans="2:9" s="36" customFormat="1" ht="12.75" hidden="1">
      <c r="B8" s="37"/>
      <c r="C8" s="39"/>
      <c r="D8" s="39"/>
      <c r="E8" s="39"/>
      <c r="F8" s="39"/>
      <c r="G8" s="39"/>
      <c r="H8" s="39"/>
      <c r="I8" s="39"/>
    </row>
    <row r="9" spans="2:9" s="36" customFormat="1" ht="12.75">
      <c r="B9" s="202" t="s">
        <v>21</v>
      </c>
      <c r="C9" s="202"/>
      <c r="D9" s="202"/>
      <c r="E9" s="202"/>
      <c r="F9" s="202"/>
      <c r="G9" s="202"/>
      <c r="H9" s="202"/>
      <c r="I9" s="202"/>
    </row>
    <row r="10" s="36" customFormat="1" ht="12.75"/>
    <row r="11" spans="2:9" s="36" customFormat="1" ht="37.5" customHeight="1" hidden="1">
      <c r="B11" s="208"/>
      <c r="C11" s="212"/>
      <c r="D11" s="212"/>
      <c r="E11" s="212"/>
      <c r="F11" s="212"/>
      <c r="G11" s="212"/>
      <c r="H11" s="212"/>
      <c r="I11" s="212"/>
    </row>
    <row r="12" s="36" customFormat="1" ht="12.75" hidden="1"/>
    <row r="13" s="36" customFormat="1" ht="12.75">
      <c r="B13" s="40" t="s">
        <v>18</v>
      </c>
    </row>
    <row r="14" spans="2:9" s="36" customFormat="1" ht="12.75">
      <c r="B14" s="213" t="s">
        <v>229</v>
      </c>
      <c r="C14" s="214"/>
      <c r="D14" s="214"/>
      <c r="E14" s="214"/>
      <c r="F14" s="214"/>
      <c r="G14" s="214"/>
      <c r="H14" s="214"/>
      <c r="I14" s="214"/>
    </row>
    <row r="15" s="36" customFormat="1" ht="12.75"/>
    <row r="16" spans="2:9" s="36" customFormat="1" ht="24.75" customHeight="1">
      <c r="B16" s="215" t="s">
        <v>232</v>
      </c>
      <c r="C16" s="212"/>
      <c r="D16" s="212"/>
      <c r="E16" s="212"/>
      <c r="F16" s="212"/>
      <c r="G16" s="212"/>
      <c r="H16" s="212"/>
      <c r="I16" s="212"/>
    </row>
    <row r="17" s="36" customFormat="1" ht="12.75"/>
    <row r="18" spans="2:9" s="36" customFormat="1" ht="12.75">
      <c r="B18" s="203" t="s">
        <v>19</v>
      </c>
      <c r="C18" s="203"/>
      <c r="D18" s="203"/>
      <c r="E18" s="203"/>
      <c r="F18" s="203"/>
      <c r="G18" s="203"/>
      <c r="H18" s="203"/>
      <c r="I18" s="203"/>
    </row>
    <row r="19" spans="2:9" s="36" customFormat="1" ht="25.5" customHeight="1">
      <c r="B19" s="216" t="s">
        <v>230</v>
      </c>
      <c r="C19" s="217"/>
      <c r="D19" s="217"/>
      <c r="E19" s="217"/>
      <c r="F19" s="217"/>
      <c r="G19" s="217"/>
      <c r="H19" s="217"/>
      <c r="I19" s="217"/>
    </row>
    <row r="20" s="36" customFormat="1" ht="12.75">
      <c r="B20" s="41" t="s">
        <v>25</v>
      </c>
    </row>
    <row r="21" s="36" customFormat="1" ht="12.75">
      <c r="B21" s="41" t="s">
        <v>20</v>
      </c>
    </row>
    <row r="22" s="36" customFormat="1" ht="13.5" thickBot="1"/>
    <row r="23" spans="7:13" s="36" customFormat="1" ht="12.75" hidden="1">
      <c r="G23" s="41"/>
      <c r="H23" s="41" t="s">
        <v>10</v>
      </c>
      <c r="I23" s="41"/>
      <c r="J23" s="41"/>
      <c r="K23" s="41"/>
      <c r="L23" s="41"/>
      <c r="M23" s="41"/>
    </row>
    <row r="24" spans="4:13" s="36" customFormat="1" ht="12.75" hidden="1">
      <c r="D24" s="36">
        <v>0.4535924</v>
      </c>
      <c r="G24" s="41" t="e">
        <f>VLOOKUP(D31,'Drop down Options'!B3:B7,2,FALSE)</f>
        <v>#N/A</v>
      </c>
      <c r="H24" s="41" t="e">
        <f>VLOOKUP(D33,'Drop down Options'!B17:B19,2,FALSE)</f>
        <v>#N/A</v>
      </c>
      <c r="I24" s="41" t="e">
        <f>VLOOKUP(D35,'Drop down Options'!B27:B29,2,FALSE)</f>
        <v>#N/A</v>
      </c>
      <c r="J24" s="41" t="e">
        <f>VLOOKUP(D37,'Drop down Options'!B21:B220,2,FALSE)</f>
        <v>#N/A</v>
      </c>
      <c r="K24" s="41" t="e">
        <f>CONCATENATE(G24,H24,I24,J24)</f>
        <v>#N/A</v>
      </c>
      <c r="L24" s="41"/>
      <c r="M24" s="41"/>
    </row>
    <row r="25" spans="7:13" s="36" customFormat="1" ht="12.75" hidden="1">
      <c r="G25" s="41"/>
      <c r="H25" s="41"/>
      <c r="I25" s="41"/>
      <c r="J25" s="41"/>
      <c r="K25" s="41" t="str">
        <f>IF(ISNUMBER(VLOOKUP(K24,#REF!,2,FALSE)),"Yes","No")</f>
        <v>No</v>
      </c>
      <c r="L25" s="41"/>
      <c r="M25" s="41"/>
    </row>
    <row r="26" spans="7:13" s="36" customFormat="1" ht="13.5" hidden="1" thickBot="1">
      <c r="G26" s="41"/>
      <c r="H26" s="41"/>
      <c r="I26" s="41"/>
      <c r="J26" s="41"/>
      <c r="K26" s="41"/>
      <c r="L26" s="41"/>
      <c r="M26" s="41"/>
    </row>
    <row r="27" spans="2:95" ht="23.25" customHeight="1">
      <c r="B27" s="204" t="s">
        <v>222</v>
      </c>
      <c r="C27" s="205"/>
      <c r="D27" s="205"/>
      <c r="E27" s="205"/>
      <c r="F27" s="205"/>
      <c r="G27" s="205"/>
      <c r="H27" s="205"/>
      <c r="I27" s="205"/>
      <c r="J27" s="206"/>
      <c r="K27" s="206"/>
      <c r="L27" s="206"/>
      <c r="M27" s="207"/>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36"/>
      <c r="BK27" s="36"/>
      <c r="BL27" s="36"/>
      <c r="BM27" s="36"/>
      <c r="BN27" s="36"/>
      <c r="BO27" s="36"/>
      <c r="BP27" s="36"/>
      <c r="BQ27" s="36"/>
      <c r="BR27" s="36"/>
      <c r="BS27" s="36"/>
      <c r="BT27" s="36"/>
      <c r="BU27" s="36"/>
      <c r="BV27" s="36"/>
      <c r="BW27" s="36"/>
      <c r="BX27" s="36"/>
      <c r="BY27" s="36"/>
      <c r="BZ27" s="36"/>
      <c r="CA27" s="36"/>
      <c r="CB27" s="36"/>
      <c r="CC27" s="36"/>
      <c r="CD27" s="36"/>
      <c r="CE27" s="36"/>
      <c r="CF27" s="36"/>
      <c r="CG27" s="36"/>
      <c r="CH27" s="36"/>
      <c r="CI27" s="36"/>
      <c r="CJ27" s="36"/>
      <c r="CK27" s="36"/>
      <c r="CL27" s="36"/>
      <c r="CM27" s="36"/>
      <c r="CN27" s="36"/>
      <c r="CO27" s="36"/>
      <c r="CP27" s="36"/>
      <c r="CQ27" s="36"/>
    </row>
    <row r="28" spans="2:95" ht="23.25" customHeight="1">
      <c r="B28" s="60"/>
      <c r="C28" s="57"/>
      <c r="D28" s="57"/>
      <c r="E28" s="57"/>
      <c r="F28" s="57"/>
      <c r="G28" s="57"/>
      <c r="H28" s="57"/>
      <c r="I28" s="57"/>
      <c r="J28" s="58"/>
      <c r="K28" s="58"/>
      <c r="L28" s="58"/>
      <c r="M28" s="61"/>
      <c r="N28" s="36"/>
      <c r="O28" s="36"/>
      <c r="P28" s="36"/>
      <c r="Q28" s="36"/>
      <c r="R28" s="36"/>
      <c r="S28" s="36"/>
      <c r="T28" s="36"/>
      <c r="U28" s="36"/>
      <c r="V28" s="36"/>
      <c r="W28" s="36"/>
      <c r="X28" s="36"/>
      <c r="Y28" s="36"/>
      <c r="Z28" s="36"/>
      <c r="AA28" s="36"/>
      <c r="AB28" s="36"/>
      <c r="AC28" s="36"/>
      <c r="AD28" s="36"/>
      <c r="AE28" s="36"/>
      <c r="AF28" s="36"/>
      <c r="AG28" s="36"/>
      <c r="AH28" s="36"/>
      <c r="AI28" s="36"/>
      <c r="AJ28" s="36"/>
      <c r="AK28" s="36"/>
      <c r="AL28" s="36"/>
      <c r="AM28" s="36"/>
      <c r="AN28" s="36"/>
      <c r="AO28" s="36"/>
      <c r="AP28" s="36"/>
      <c r="AQ28" s="36"/>
      <c r="AR28" s="36"/>
      <c r="AS28" s="36"/>
      <c r="AT28" s="36"/>
      <c r="AU28" s="36"/>
      <c r="AV28" s="36"/>
      <c r="AW28" s="36"/>
      <c r="AX28" s="36"/>
      <c r="AY28" s="36"/>
      <c r="AZ28" s="36"/>
      <c r="BA28" s="36"/>
      <c r="BB28" s="36"/>
      <c r="BC28" s="36"/>
      <c r="BD28" s="36"/>
      <c r="BE28" s="36"/>
      <c r="BF28" s="36"/>
      <c r="BG28" s="36"/>
      <c r="BH28" s="36"/>
      <c r="BI28" s="36"/>
      <c r="BJ28" s="36"/>
      <c r="BK28" s="36"/>
      <c r="BL28" s="36"/>
      <c r="BM28" s="36"/>
      <c r="BN28" s="36"/>
      <c r="BO28" s="36"/>
      <c r="BP28" s="36"/>
      <c r="BQ28" s="36"/>
      <c r="BR28" s="36"/>
      <c r="BS28" s="36"/>
      <c r="BT28" s="36"/>
      <c r="BU28" s="36"/>
      <c r="BV28" s="36"/>
      <c r="BW28" s="36"/>
      <c r="BX28" s="36"/>
      <c r="BY28" s="36"/>
      <c r="BZ28" s="36"/>
      <c r="CA28" s="36"/>
      <c r="CB28" s="36"/>
      <c r="CC28" s="36"/>
      <c r="CD28" s="36"/>
      <c r="CE28" s="36"/>
      <c r="CF28" s="36"/>
      <c r="CG28" s="36"/>
      <c r="CH28" s="36"/>
      <c r="CI28" s="36"/>
      <c r="CJ28" s="36"/>
      <c r="CK28" s="36"/>
      <c r="CL28" s="36"/>
      <c r="CM28" s="36"/>
      <c r="CN28" s="36"/>
      <c r="CO28" s="36"/>
      <c r="CP28" s="36"/>
      <c r="CQ28" s="36"/>
    </row>
    <row r="29" spans="2:95" ht="15" customHeight="1">
      <c r="B29" s="67" t="s">
        <v>22</v>
      </c>
      <c r="C29" s="28"/>
      <c r="D29" s="63">
        <v>2</v>
      </c>
      <c r="E29" s="28"/>
      <c r="F29" s="80"/>
      <c r="G29" s="28"/>
      <c r="H29" s="28"/>
      <c r="I29" s="28"/>
      <c r="J29" s="43"/>
      <c r="K29" s="43"/>
      <c r="L29" s="43"/>
      <c r="M29" s="44"/>
      <c r="N29" s="36"/>
      <c r="O29" s="36"/>
      <c r="P29" s="36"/>
      <c r="Q29" s="36"/>
      <c r="R29" s="36"/>
      <c r="S29" s="36"/>
      <c r="T29" s="36"/>
      <c r="U29" s="36"/>
      <c r="V29" s="36"/>
      <c r="W29" s="36"/>
      <c r="X29" s="36"/>
      <c r="Y29" s="36"/>
      <c r="Z29" s="36"/>
      <c r="AA29" s="36"/>
      <c r="AB29" s="36"/>
      <c r="AC29" s="36"/>
      <c r="AD29" s="36"/>
      <c r="AE29" s="36"/>
      <c r="AF29" s="36"/>
      <c r="AG29" s="36"/>
      <c r="AH29" s="36"/>
      <c r="AI29" s="36"/>
      <c r="AJ29" s="36"/>
      <c r="AK29" s="36"/>
      <c r="AL29" s="36"/>
      <c r="AM29" s="36"/>
      <c r="AN29" s="36"/>
      <c r="AO29" s="36"/>
      <c r="AP29" s="36"/>
      <c r="AQ29" s="36"/>
      <c r="AR29" s="36"/>
      <c r="AS29" s="36"/>
      <c r="AT29" s="36"/>
      <c r="AU29" s="36"/>
      <c r="AV29" s="36"/>
      <c r="AW29" s="36"/>
      <c r="AX29" s="36"/>
      <c r="AY29" s="36"/>
      <c r="AZ29" s="36"/>
      <c r="BA29" s="36"/>
      <c r="BB29" s="36"/>
      <c r="BC29" s="36"/>
      <c r="BD29" s="36"/>
      <c r="BE29" s="36"/>
      <c r="BF29" s="36"/>
      <c r="BG29" s="36"/>
      <c r="BH29" s="36"/>
      <c r="BI29" s="36"/>
      <c r="BJ29" s="36"/>
      <c r="BK29" s="36"/>
      <c r="BL29" s="36"/>
      <c r="BM29" s="36"/>
      <c r="BN29" s="36"/>
      <c r="BO29" s="36"/>
      <c r="BP29" s="36"/>
      <c r="BQ29" s="36"/>
      <c r="BR29" s="36"/>
      <c r="BS29" s="36"/>
      <c r="BT29" s="36"/>
      <c r="BU29" s="36"/>
      <c r="BV29" s="36"/>
      <c r="BW29" s="36"/>
      <c r="BX29" s="36"/>
      <c r="BY29" s="36"/>
      <c r="BZ29" s="36"/>
      <c r="CA29" s="36"/>
      <c r="CB29" s="36"/>
      <c r="CC29" s="36"/>
      <c r="CD29" s="36"/>
      <c r="CE29" s="36"/>
      <c r="CF29" s="36"/>
      <c r="CG29" s="36"/>
      <c r="CH29" s="36"/>
      <c r="CI29" s="36"/>
      <c r="CJ29" s="36"/>
      <c r="CK29" s="36"/>
      <c r="CL29" s="36"/>
      <c r="CM29" s="36"/>
      <c r="CN29" s="36"/>
      <c r="CO29" s="36"/>
      <c r="CP29" s="36"/>
      <c r="CQ29" s="36"/>
    </row>
    <row r="30" spans="2:95" ht="12.75">
      <c r="B30" s="42"/>
      <c r="C30" s="28"/>
      <c r="D30" s="28"/>
      <c r="E30" s="28"/>
      <c r="F30" s="28"/>
      <c r="G30" s="135"/>
      <c r="H30" s="135"/>
      <c r="I30" s="135"/>
      <c r="J30" s="135"/>
      <c r="K30" s="43"/>
      <c r="L30" s="43"/>
      <c r="M30" s="44"/>
      <c r="N30" s="36"/>
      <c r="O30" s="36"/>
      <c r="P30" s="36"/>
      <c r="Q30" s="36"/>
      <c r="R30" s="36"/>
      <c r="S30" s="36"/>
      <c r="T30" s="36"/>
      <c r="U30" s="36"/>
      <c r="V30" s="36"/>
      <c r="W30" s="36"/>
      <c r="X30" s="36"/>
      <c r="Y30" s="36"/>
      <c r="Z30" s="36"/>
      <c r="AA30" s="36"/>
      <c r="AB30" s="36"/>
      <c r="AC30" s="36"/>
      <c r="AD30" s="36"/>
      <c r="AE30" s="36"/>
      <c r="AF30" s="36"/>
      <c r="AG30" s="36"/>
      <c r="AH30" s="36"/>
      <c r="AI30" s="36"/>
      <c r="AJ30" s="36"/>
      <c r="AK30" s="36"/>
      <c r="AL30" s="36"/>
      <c r="AM30" s="36"/>
      <c r="AN30" s="36"/>
      <c r="AO30" s="36"/>
      <c r="AP30" s="36"/>
      <c r="AQ30" s="36"/>
      <c r="AR30" s="36"/>
      <c r="AS30" s="36"/>
      <c r="AT30" s="36"/>
      <c r="AU30" s="36"/>
      <c r="AV30" s="36"/>
      <c r="AW30" s="36"/>
      <c r="AX30" s="36"/>
      <c r="AY30" s="36"/>
      <c r="AZ30" s="36"/>
      <c r="BA30" s="36"/>
      <c r="BB30" s="36"/>
      <c r="BC30" s="36"/>
      <c r="BD30" s="36"/>
      <c r="BE30" s="36"/>
      <c r="BF30" s="36"/>
      <c r="BG30" s="36"/>
      <c r="BH30" s="36"/>
      <c r="BI30" s="36"/>
      <c r="BJ30" s="36"/>
      <c r="BK30" s="36"/>
      <c r="BL30" s="36"/>
      <c r="BM30" s="36"/>
      <c r="BN30" s="36"/>
      <c r="BO30" s="36"/>
      <c r="BP30" s="36"/>
      <c r="BQ30" s="36"/>
      <c r="BR30" s="36"/>
      <c r="BS30" s="36"/>
      <c r="BT30" s="36"/>
      <c r="BU30" s="36"/>
      <c r="BV30" s="36"/>
      <c r="BW30" s="36"/>
      <c r="BX30" s="36"/>
      <c r="BY30" s="36"/>
      <c r="BZ30" s="36"/>
      <c r="CA30" s="36"/>
      <c r="CB30" s="36"/>
      <c r="CC30" s="36"/>
      <c r="CD30" s="36"/>
      <c r="CE30" s="36"/>
      <c r="CF30" s="36"/>
      <c r="CG30" s="36"/>
      <c r="CH30" s="36"/>
      <c r="CI30" s="36"/>
      <c r="CJ30" s="36"/>
      <c r="CK30" s="36"/>
      <c r="CL30" s="36"/>
      <c r="CM30" s="36"/>
      <c r="CN30" s="36"/>
      <c r="CO30" s="36"/>
      <c r="CP30" s="36"/>
      <c r="CQ30" s="36"/>
    </row>
    <row r="31" spans="2:95" ht="12.75">
      <c r="B31" s="67" t="s">
        <v>5</v>
      </c>
      <c r="C31" s="28"/>
      <c r="D31" s="64">
        <v>4</v>
      </c>
      <c r="E31" s="134"/>
      <c r="F31" s="28"/>
      <c r="G31" s="28"/>
      <c r="H31" s="28"/>
      <c r="I31" s="28"/>
      <c r="J31" s="43"/>
      <c r="K31" s="43"/>
      <c r="L31" s="43"/>
      <c r="M31" s="44"/>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c r="CD31" s="36"/>
      <c r="CE31" s="36"/>
      <c r="CF31" s="36"/>
      <c r="CG31" s="36"/>
      <c r="CH31" s="36"/>
      <c r="CI31" s="36"/>
      <c r="CJ31" s="36"/>
      <c r="CK31" s="36"/>
      <c r="CL31" s="36"/>
      <c r="CM31" s="36"/>
      <c r="CN31" s="36"/>
      <c r="CO31" s="36"/>
      <c r="CP31" s="36"/>
      <c r="CQ31" s="36"/>
    </row>
    <row r="32" spans="2:95" ht="12.75">
      <c r="B32" s="46"/>
      <c r="C32" s="28"/>
      <c r="D32" s="28"/>
      <c r="E32" s="28"/>
      <c r="F32" s="28"/>
      <c r="G32" s="28"/>
      <c r="H32" s="28"/>
      <c r="I32" s="28"/>
      <c r="J32" s="43"/>
      <c r="K32" s="43"/>
      <c r="L32" s="43"/>
      <c r="M32" s="44"/>
      <c r="N32" s="36"/>
      <c r="O32" s="36"/>
      <c r="P32" s="36"/>
      <c r="Q32" s="36"/>
      <c r="R32" s="36"/>
      <c r="S32" s="36"/>
      <c r="T32" s="36"/>
      <c r="U32" s="36"/>
      <c r="V32" s="36"/>
      <c r="W32" s="36"/>
      <c r="X32" s="36"/>
      <c r="Y32" s="36"/>
      <c r="Z32" s="36"/>
      <c r="AA32" s="36"/>
      <c r="AB32" s="36"/>
      <c r="AC32" s="36"/>
      <c r="AD32" s="36"/>
      <c r="AE32" s="36"/>
      <c r="AF32" s="36"/>
      <c r="AG32" s="36"/>
      <c r="AH32" s="36"/>
      <c r="AI32" s="36"/>
      <c r="AJ32" s="36"/>
      <c r="AK32" s="36"/>
      <c r="AL32" s="36"/>
      <c r="AM32" s="36"/>
      <c r="AN32" s="36"/>
      <c r="AO32" s="36"/>
      <c r="AP32" s="36"/>
      <c r="AQ32" s="36"/>
      <c r="AR32" s="36"/>
      <c r="AS32" s="36"/>
      <c r="AT32" s="36"/>
      <c r="AU32" s="36"/>
      <c r="AV32" s="36"/>
      <c r="AW32" s="36"/>
      <c r="AX32" s="36"/>
      <c r="AY32" s="36"/>
      <c r="AZ32" s="36"/>
      <c r="BA32" s="36"/>
      <c r="BB32" s="36"/>
      <c r="BC32" s="36"/>
      <c r="BD32" s="36"/>
      <c r="BE32" s="36"/>
      <c r="BF32" s="36"/>
      <c r="BG32" s="36"/>
      <c r="BH32" s="36"/>
      <c r="BI32" s="36"/>
      <c r="BJ32" s="36"/>
      <c r="BK32" s="36"/>
      <c r="BL32" s="36"/>
      <c r="BM32" s="36"/>
      <c r="BN32" s="36"/>
      <c r="BO32" s="36"/>
      <c r="BP32" s="36"/>
      <c r="BQ32" s="36"/>
      <c r="BR32" s="36"/>
      <c r="BS32" s="36"/>
      <c r="BT32" s="36"/>
      <c r="BU32" s="36"/>
      <c r="BV32" s="36"/>
      <c r="BW32" s="36"/>
      <c r="BX32" s="36"/>
      <c r="BY32" s="36"/>
      <c r="BZ32" s="36"/>
      <c r="CA32" s="36"/>
      <c r="CB32" s="36"/>
      <c r="CC32" s="36"/>
      <c r="CD32" s="36"/>
      <c r="CE32" s="36"/>
      <c r="CF32" s="36"/>
      <c r="CG32" s="36"/>
      <c r="CH32" s="36"/>
      <c r="CI32" s="36"/>
      <c r="CJ32" s="36"/>
      <c r="CK32" s="36"/>
      <c r="CL32" s="36"/>
      <c r="CM32" s="36"/>
      <c r="CN32" s="36"/>
      <c r="CO32" s="36"/>
      <c r="CP32" s="36"/>
      <c r="CQ32" s="36"/>
    </row>
    <row r="33" spans="2:95" ht="12.75">
      <c r="B33" s="67" t="s">
        <v>65</v>
      </c>
      <c r="C33" s="28">
        <f>'Error Indicators'!D10</f>
      </c>
      <c r="D33" s="64">
        <v>1</v>
      </c>
      <c r="E33" s="134"/>
      <c r="F33" s="28"/>
      <c r="G33" s="28"/>
      <c r="H33" s="28"/>
      <c r="I33" s="28"/>
      <c r="J33" s="43"/>
      <c r="K33" s="43"/>
      <c r="L33" s="43"/>
      <c r="M33" s="44"/>
      <c r="N33" s="36"/>
      <c r="O33" s="36"/>
      <c r="P33" s="36"/>
      <c r="Q33" s="36"/>
      <c r="R33" s="36"/>
      <c r="S33" s="36"/>
      <c r="T33" s="36"/>
      <c r="U33" s="36"/>
      <c r="V33" s="36"/>
      <c r="W33" s="36"/>
      <c r="X33" s="36"/>
      <c r="Y33" s="36"/>
      <c r="Z33" s="36"/>
      <c r="AA33" s="36"/>
      <c r="AB33" s="36"/>
      <c r="AC33" s="36"/>
      <c r="AD33" s="36"/>
      <c r="AE33" s="36"/>
      <c r="AF33" s="36"/>
      <c r="AG33" s="36"/>
      <c r="AH33" s="36"/>
      <c r="AI33" s="36"/>
      <c r="AJ33" s="36"/>
      <c r="AK33" s="36"/>
      <c r="AL33" s="36"/>
      <c r="AM33" s="36"/>
      <c r="AN33" s="36"/>
      <c r="AO33" s="36"/>
      <c r="AP33" s="36"/>
      <c r="AQ33" s="36"/>
      <c r="AR33" s="36"/>
      <c r="AS33" s="36"/>
      <c r="AT33" s="36"/>
      <c r="AU33" s="36"/>
      <c r="AV33" s="36"/>
      <c r="AW33" s="36"/>
      <c r="AX33" s="36"/>
      <c r="AY33" s="36"/>
      <c r="AZ33" s="36"/>
      <c r="BA33" s="36"/>
      <c r="BB33" s="36"/>
      <c r="BC33" s="36"/>
      <c r="BD33" s="36"/>
      <c r="BE33" s="36"/>
      <c r="BF33" s="36"/>
      <c r="BG33" s="36"/>
      <c r="BH33" s="36"/>
      <c r="BI33" s="36"/>
      <c r="BJ33" s="36"/>
      <c r="BK33" s="36"/>
      <c r="BL33" s="36"/>
      <c r="BM33" s="36"/>
      <c r="BN33" s="36"/>
      <c r="BO33" s="36"/>
      <c r="BP33" s="36"/>
      <c r="BQ33" s="36"/>
      <c r="BR33" s="36"/>
      <c r="BS33" s="36"/>
      <c r="BT33" s="36"/>
      <c r="BU33" s="36"/>
      <c r="BV33" s="36"/>
      <c r="BW33" s="36"/>
      <c r="BX33" s="36"/>
      <c r="BY33" s="36"/>
      <c r="BZ33" s="36"/>
      <c r="CA33" s="36"/>
      <c r="CB33" s="36"/>
      <c r="CC33" s="36"/>
      <c r="CD33" s="36"/>
      <c r="CE33" s="36"/>
      <c r="CF33" s="36"/>
      <c r="CG33" s="36"/>
      <c r="CH33" s="36"/>
      <c r="CI33" s="36"/>
      <c r="CJ33" s="36"/>
      <c r="CK33" s="36"/>
      <c r="CL33" s="36"/>
      <c r="CM33" s="36"/>
      <c r="CN33" s="36"/>
      <c r="CO33" s="36"/>
      <c r="CP33" s="36"/>
      <c r="CQ33" s="36"/>
    </row>
    <row r="34" spans="2:95" ht="12.75">
      <c r="B34" s="42"/>
      <c r="C34" s="28"/>
      <c r="D34" s="28"/>
      <c r="E34" s="28"/>
      <c r="F34" s="28"/>
      <c r="G34" s="28"/>
      <c r="H34" s="28"/>
      <c r="I34" s="28"/>
      <c r="J34" s="43"/>
      <c r="K34" s="43"/>
      <c r="L34" s="43"/>
      <c r="M34" s="44"/>
      <c r="N34" s="36"/>
      <c r="O34" s="36"/>
      <c r="P34" s="36"/>
      <c r="Q34" s="36"/>
      <c r="R34" s="36"/>
      <c r="S34" s="36"/>
      <c r="T34" s="36"/>
      <c r="U34" s="36"/>
      <c r="V34" s="36"/>
      <c r="W34" s="36"/>
      <c r="X34" s="36"/>
      <c r="Y34" s="36"/>
      <c r="Z34" s="36"/>
      <c r="AA34" s="36"/>
      <c r="AB34" s="36"/>
      <c r="AC34" s="36"/>
      <c r="AD34" s="36"/>
      <c r="AE34" s="36"/>
      <c r="AF34" s="36"/>
      <c r="AG34" s="36"/>
      <c r="AH34" s="36"/>
      <c r="AI34" s="36"/>
      <c r="AJ34" s="36"/>
      <c r="AK34" s="36"/>
      <c r="AL34" s="36"/>
      <c r="AM34" s="36"/>
      <c r="AN34" s="36"/>
      <c r="AO34" s="36"/>
      <c r="AP34" s="36"/>
      <c r="AQ34" s="36"/>
      <c r="AR34" s="36"/>
      <c r="AS34" s="36"/>
      <c r="AT34" s="36"/>
      <c r="AU34" s="36"/>
      <c r="AV34" s="36"/>
      <c r="AW34" s="36"/>
      <c r="AX34" s="36"/>
      <c r="AY34" s="36"/>
      <c r="AZ34" s="36"/>
      <c r="BA34" s="36"/>
      <c r="BB34" s="36"/>
      <c r="BC34" s="36"/>
      <c r="BD34" s="36"/>
      <c r="BE34" s="36"/>
      <c r="BF34" s="36"/>
      <c r="BG34" s="36"/>
      <c r="BH34" s="36"/>
      <c r="BI34" s="36"/>
      <c r="BJ34" s="36"/>
      <c r="BK34" s="36"/>
      <c r="BL34" s="36"/>
      <c r="BM34" s="36"/>
      <c r="BN34" s="36"/>
      <c r="BO34" s="36"/>
      <c r="BP34" s="36"/>
      <c r="BQ34" s="36"/>
      <c r="BR34" s="36"/>
      <c r="BS34" s="36"/>
      <c r="BT34" s="36"/>
      <c r="BU34" s="36"/>
      <c r="BV34" s="36"/>
      <c r="BW34" s="36"/>
      <c r="BX34" s="36"/>
      <c r="BY34" s="36"/>
      <c r="BZ34" s="36"/>
      <c r="CA34" s="36"/>
      <c r="CB34" s="36"/>
      <c r="CC34" s="36"/>
      <c r="CD34" s="36"/>
      <c r="CE34" s="36"/>
      <c r="CF34" s="36"/>
      <c r="CG34" s="36"/>
      <c r="CH34" s="36"/>
      <c r="CI34" s="36"/>
      <c r="CJ34" s="36"/>
      <c r="CK34" s="36"/>
      <c r="CL34" s="36"/>
      <c r="CM34" s="36"/>
      <c r="CN34" s="36"/>
      <c r="CO34" s="36"/>
      <c r="CP34" s="36"/>
      <c r="CQ34" s="36"/>
    </row>
    <row r="35" spans="2:95" ht="12.75">
      <c r="B35" s="67" t="s">
        <v>0</v>
      </c>
      <c r="C35" s="28">
        <f>'Error Indicators'!D17</f>
      </c>
      <c r="D35" s="64">
        <v>3</v>
      </c>
      <c r="E35" s="134"/>
      <c r="F35" s="28"/>
      <c r="G35" s="28"/>
      <c r="H35" s="28"/>
      <c r="I35" s="28"/>
      <c r="J35" s="43"/>
      <c r="K35" s="43"/>
      <c r="L35" s="43"/>
      <c r="M35" s="44"/>
      <c r="N35" s="36"/>
      <c r="O35" s="36"/>
      <c r="P35" s="36"/>
      <c r="Q35" s="36"/>
      <c r="R35" s="36"/>
      <c r="S35" s="36"/>
      <c r="T35" s="36"/>
      <c r="U35" s="36"/>
      <c r="V35" s="36"/>
      <c r="W35" s="36"/>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c r="AX35" s="36"/>
      <c r="AY35" s="36"/>
      <c r="AZ35" s="36"/>
      <c r="BA35" s="36"/>
      <c r="BB35" s="36"/>
      <c r="BC35" s="36"/>
      <c r="BD35" s="36"/>
      <c r="BE35" s="36"/>
      <c r="BF35" s="36"/>
      <c r="BG35" s="36"/>
      <c r="BH35" s="36"/>
      <c r="BI35" s="36"/>
      <c r="BJ35" s="36"/>
      <c r="BK35" s="36"/>
      <c r="BL35" s="36"/>
      <c r="BM35" s="36"/>
      <c r="BN35" s="36"/>
      <c r="BO35" s="36"/>
      <c r="BP35" s="36"/>
      <c r="BQ35" s="36"/>
      <c r="BR35" s="36"/>
      <c r="BS35" s="36"/>
      <c r="BT35" s="36"/>
      <c r="BU35" s="36"/>
      <c r="BV35" s="36"/>
      <c r="BW35" s="36"/>
      <c r="BX35" s="36"/>
      <c r="BY35" s="36"/>
      <c r="BZ35" s="36"/>
      <c r="CA35" s="36"/>
      <c r="CB35" s="36"/>
      <c r="CC35" s="36"/>
      <c r="CD35" s="36"/>
      <c r="CE35" s="36"/>
      <c r="CF35" s="36"/>
      <c r="CG35" s="36"/>
      <c r="CH35" s="36"/>
      <c r="CI35" s="36"/>
      <c r="CJ35" s="36"/>
      <c r="CK35" s="36"/>
      <c r="CL35" s="36"/>
      <c r="CM35" s="36"/>
      <c r="CN35" s="36"/>
      <c r="CO35" s="36"/>
      <c r="CP35" s="36"/>
      <c r="CQ35" s="36"/>
    </row>
    <row r="36" spans="2:95" ht="12.75">
      <c r="B36" s="42"/>
      <c r="C36" s="28"/>
      <c r="D36" s="28"/>
      <c r="E36" s="28"/>
      <c r="F36" s="28"/>
      <c r="G36" s="28"/>
      <c r="H36" s="28"/>
      <c r="I36" s="28"/>
      <c r="J36" s="43"/>
      <c r="K36" s="43"/>
      <c r="L36" s="43"/>
      <c r="M36" s="44"/>
      <c r="N36" s="36"/>
      <c r="O36" s="36"/>
      <c r="P36" s="36"/>
      <c r="Q36" s="36"/>
      <c r="R36" s="36"/>
      <c r="S36" s="36"/>
      <c r="T36" s="36"/>
      <c r="U36" s="36"/>
      <c r="V36" s="36"/>
      <c r="W36" s="36"/>
      <c r="X36" s="36"/>
      <c r="Y36" s="36"/>
      <c r="Z36" s="36"/>
      <c r="AA36" s="36"/>
      <c r="AB36" s="36"/>
      <c r="AC36" s="36"/>
      <c r="AD36" s="36"/>
      <c r="AE36" s="36"/>
      <c r="AF36" s="36"/>
      <c r="AG36" s="36"/>
      <c r="AH36" s="36"/>
      <c r="AI36" s="36"/>
      <c r="AJ36" s="36"/>
      <c r="AK36" s="36"/>
      <c r="AL36" s="36"/>
      <c r="AM36" s="36"/>
      <c r="AN36" s="36"/>
      <c r="AO36" s="36"/>
      <c r="AP36" s="36"/>
      <c r="AQ36" s="36"/>
      <c r="AR36" s="36"/>
      <c r="AS36" s="36"/>
      <c r="AT36" s="36"/>
      <c r="AU36" s="36"/>
      <c r="AV36" s="36"/>
      <c r="AW36" s="36"/>
      <c r="AX36" s="36"/>
      <c r="AY36" s="36"/>
      <c r="AZ36" s="36"/>
      <c r="BA36" s="36"/>
      <c r="BB36" s="36"/>
      <c r="BC36" s="36"/>
      <c r="BD36" s="36"/>
      <c r="BE36" s="36"/>
      <c r="BF36" s="36"/>
      <c r="BG36" s="36"/>
      <c r="BH36" s="36"/>
      <c r="BI36" s="36"/>
      <c r="BJ36" s="36"/>
      <c r="BK36" s="36"/>
      <c r="BL36" s="36"/>
      <c r="BM36" s="36"/>
      <c r="BN36" s="36"/>
      <c r="BO36" s="36"/>
      <c r="BP36" s="36"/>
      <c r="BQ36" s="36"/>
      <c r="BR36" s="36"/>
      <c r="BS36" s="36"/>
      <c r="BT36" s="36"/>
      <c r="BU36" s="36"/>
      <c r="BV36" s="36"/>
      <c r="BW36" s="36"/>
      <c r="BX36" s="36"/>
      <c r="BY36" s="36"/>
      <c r="BZ36" s="36"/>
      <c r="CA36" s="36"/>
      <c r="CB36" s="36"/>
      <c r="CC36" s="36"/>
      <c r="CD36" s="36"/>
      <c r="CE36" s="36"/>
      <c r="CF36" s="36"/>
      <c r="CG36" s="36"/>
      <c r="CH36" s="36"/>
      <c r="CI36" s="36"/>
      <c r="CJ36" s="36"/>
      <c r="CK36" s="36"/>
      <c r="CL36" s="36"/>
      <c r="CM36" s="36"/>
      <c r="CN36" s="36"/>
      <c r="CO36" s="36"/>
      <c r="CP36" s="36"/>
      <c r="CQ36" s="36"/>
    </row>
    <row r="37" spans="2:95" ht="12.75">
      <c r="B37" s="45" t="s">
        <v>6</v>
      </c>
      <c r="C37" s="28">
        <f>'Error Indicators'!D5</f>
      </c>
      <c r="D37" s="64">
        <v>4</v>
      </c>
      <c r="E37" s="134"/>
      <c r="F37" s="28"/>
      <c r="G37" s="137"/>
      <c r="H37" s="137"/>
      <c r="I37" s="28"/>
      <c r="J37" s="43"/>
      <c r="K37" s="43"/>
      <c r="L37" s="43"/>
      <c r="M37" s="44"/>
      <c r="N37" s="36"/>
      <c r="O37" s="36"/>
      <c r="P37" s="36"/>
      <c r="Q37" s="36"/>
      <c r="R37" s="36"/>
      <c r="S37" s="36"/>
      <c r="T37" s="36"/>
      <c r="U37" s="36"/>
      <c r="V37" s="36"/>
      <c r="W37" s="36"/>
      <c r="X37" s="36"/>
      <c r="Y37" s="36"/>
      <c r="Z37" s="36"/>
      <c r="AA37" s="36"/>
      <c r="AB37" s="36"/>
      <c r="AC37" s="36"/>
      <c r="AD37" s="36"/>
      <c r="AE37" s="36"/>
      <c r="AF37" s="36"/>
      <c r="AG37" s="36"/>
      <c r="AH37" s="36"/>
      <c r="AI37" s="36"/>
      <c r="AJ37" s="36"/>
      <c r="AK37" s="36"/>
      <c r="AL37" s="36"/>
      <c r="AM37" s="36"/>
      <c r="AN37" s="36"/>
      <c r="AO37" s="36"/>
      <c r="AP37" s="36"/>
      <c r="AQ37" s="36"/>
      <c r="AR37" s="36"/>
      <c r="AS37" s="36"/>
      <c r="AT37" s="36"/>
      <c r="AU37" s="36"/>
      <c r="AV37" s="36"/>
      <c r="AW37" s="36"/>
      <c r="AX37" s="36"/>
      <c r="AY37" s="36"/>
      <c r="AZ37" s="36"/>
      <c r="BA37" s="36"/>
      <c r="BB37" s="36"/>
      <c r="BC37" s="36"/>
      <c r="BD37" s="36"/>
      <c r="BE37" s="36"/>
      <c r="BF37" s="36"/>
      <c r="BG37" s="36"/>
      <c r="BH37" s="36"/>
      <c r="BI37" s="36"/>
      <c r="BJ37" s="36"/>
      <c r="BK37" s="36"/>
      <c r="BL37" s="36"/>
      <c r="BM37" s="36"/>
      <c r="BN37" s="36"/>
      <c r="BO37" s="36"/>
      <c r="BP37" s="36"/>
      <c r="BQ37" s="36"/>
      <c r="BR37" s="36"/>
      <c r="BS37" s="36"/>
      <c r="BT37" s="36"/>
      <c r="BU37" s="36"/>
      <c r="BV37" s="36"/>
      <c r="BW37" s="36"/>
      <c r="BX37" s="36"/>
      <c r="BY37" s="36"/>
      <c r="BZ37" s="36"/>
      <c r="CA37" s="36"/>
      <c r="CB37" s="36"/>
      <c r="CC37" s="36"/>
      <c r="CD37" s="36"/>
      <c r="CE37" s="36"/>
      <c r="CF37" s="36"/>
      <c r="CG37" s="36"/>
      <c r="CH37" s="36"/>
      <c r="CI37" s="36"/>
      <c r="CJ37" s="36"/>
      <c r="CK37" s="36"/>
      <c r="CL37" s="36"/>
      <c r="CM37" s="36"/>
      <c r="CN37" s="36"/>
      <c r="CO37" s="36"/>
      <c r="CP37" s="36"/>
      <c r="CQ37" s="36"/>
    </row>
    <row r="38" spans="2:95" ht="12.75">
      <c r="B38" s="46"/>
      <c r="C38" s="28"/>
      <c r="D38" s="28"/>
      <c r="E38" s="28"/>
      <c r="F38" s="28"/>
      <c r="G38" s="28"/>
      <c r="H38" s="28"/>
      <c r="I38" s="28"/>
      <c r="J38" s="43"/>
      <c r="K38" s="43"/>
      <c r="L38" s="43"/>
      <c r="M38" s="44"/>
      <c r="N38" s="36"/>
      <c r="O38" s="36"/>
      <c r="P38" s="36"/>
      <c r="Q38" s="36"/>
      <c r="R38" s="36"/>
      <c r="S38" s="36"/>
      <c r="T38" s="36"/>
      <c r="U38" s="36"/>
      <c r="V38" s="36"/>
      <c r="W38" s="36"/>
      <c r="X38" s="36"/>
      <c r="Y38" s="36"/>
      <c r="Z38" s="36"/>
      <c r="AA38" s="36"/>
      <c r="AB38" s="36"/>
      <c r="AC38" s="36"/>
      <c r="AD38" s="36"/>
      <c r="AE38" s="36"/>
      <c r="AF38" s="36"/>
      <c r="AG38" s="36"/>
      <c r="AH38" s="36"/>
      <c r="AI38" s="36"/>
      <c r="AJ38" s="36"/>
      <c r="AK38" s="36"/>
      <c r="AL38" s="36"/>
      <c r="AM38" s="36"/>
      <c r="AN38" s="36"/>
      <c r="AO38" s="36"/>
      <c r="AP38" s="36"/>
      <c r="AQ38" s="36"/>
      <c r="AR38" s="36"/>
      <c r="AS38" s="36"/>
      <c r="AT38" s="36"/>
      <c r="AU38" s="36"/>
      <c r="AV38" s="36"/>
      <c r="AW38" s="36"/>
      <c r="AX38" s="36"/>
      <c r="AY38" s="36"/>
      <c r="AZ38" s="36"/>
      <c r="BA38" s="36"/>
      <c r="BB38" s="36"/>
      <c r="BC38" s="36"/>
      <c r="BD38" s="36"/>
      <c r="BE38" s="36"/>
      <c r="BF38" s="36"/>
      <c r="BG38" s="36"/>
      <c r="BH38" s="36"/>
      <c r="BI38" s="36"/>
      <c r="BJ38" s="36"/>
      <c r="BK38" s="36"/>
      <c r="BL38" s="36"/>
      <c r="BM38" s="36"/>
      <c r="BN38" s="36"/>
      <c r="BO38" s="36"/>
      <c r="BP38" s="36"/>
      <c r="BQ38" s="36"/>
      <c r="BR38" s="36"/>
      <c r="BS38" s="36"/>
      <c r="BT38" s="36"/>
      <c r="BU38" s="36"/>
      <c r="BV38" s="36"/>
      <c r="BW38" s="36"/>
      <c r="BX38" s="36"/>
      <c r="BY38" s="36"/>
      <c r="BZ38" s="36"/>
      <c r="CA38" s="36"/>
      <c r="CB38" s="36"/>
      <c r="CC38" s="36"/>
      <c r="CD38" s="36"/>
      <c r="CE38" s="36"/>
      <c r="CF38" s="36"/>
      <c r="CG38" s="36"/>
      <c r="CH38" s="36"/>
      <c r="CI38" s="36"/>
      <c r="CJ38" s="36"/>
      <c r="CK38" s="36"/>
      <c r="CL38" s="36"/>
      <c r="CM38" s="36"/>
      <c r="CN38" s="36"/>
      <c r="CO38" s="36"/>
      <c r="CP38" s="36"/>
      <c r="CQ38" s="36"/>
    </row>
    <row r="39" spans="2:95" ht="12.75">
      <c r="B39" s="67" t="s">
        <v>75</v>
      </c>
      <c r="C39" s="28"/>
      <c r="D39" s="127">
        <v>1</v>
      </c>
      <c r="E39" s="127"/>
      <c r="F39" s="28"/>
      <c r="G39" s="28"/>
      <c r="H39" s="28"/>
      <c r="I39" s="28"/>
      <c r="J39" s="43"/>
      <c r="K39" s="43"/>
      <c r="L39" s="43"/>
      <c r="M39" s="44"/>
      <c r="N39" s="36"/>
      <c r="O39" s="36"/>
      <c r="P39" s="36"/>
      <c r="Q39" s="36"/>
      <c r="R39" s="36"/>
      <c r="S39" s="36"/>
      <c r="T39" s="36"/>
      <c r="U39" s="36"/>
      <c r="V39" s="36"/>
      <c r="W39" s="36"/>
      <c r="X39" s="36"/>
      <c r="Y39" s="36"/>
      <c r="Z39" s="36"/>
      <c r="AA39" s="36"/>
      <c r="AB39" s="36"/>
      <c r="AC39" s="36"/>
      <c r="AD39" s="36"/>
      <c r="AE39" s="36"/>
      <c r="AF39" s="36"/>
      <c r="AG39" s="36"/>
      <c r="AH39" s="36"/>
      <c r="AI39" s="36"/>
      <c r="AJ39" s="36"/>
      <c r="AK39" s="36"/>
      <c r="AL39" s="36"/>
      <c r="AM39" s="36"/>
      <c r="AN39" s="36"/>
      <c r="AO39" s="36"/>
      <c r="AP39" s="36"/>
      <c r="AQ39" s="36"/>
      <c r="AR39" s="36"/>
      <c r="AS39" s="36"/>
      <c r="AT39" s="36"/>
      <c r="AU39" s="36"/>
      <c r="AV39" s="36"/>
      <c r="AW39" s="36"/>
      <c r="AX39" s="36"/>
      <c r="AY39" s="36"/>
      <c r="AZ39" s="36"/>
      <c r="BA39" s="36"/>
      <c r="BB39" s="36"/>
      <c r="BC39" s="36"/>
      <c r="BD39" s="36"/>
      <c r="BE39" s="36"/>
      <c r="BF39" s="36"/>
      <c r="BG39" s="36"/>
      <c r="BH39" s="36"/>
      <c r="BI39" s="36"/>
      <c r="BJ39" s="36"/>
      <c r="BK39" s="36"/>
      <c r="BL39" s="36"/>
      <c r="BM39" s="36"/>
      <c r="BN39" s="36"/>
      <c r="BO39" s="36"/>
      <c r="BP39" s="36"/>
      <c r="BQ39" s="36"/>
      <c r="BR39" s="36"/>
      <c r="BS39" s="36"/>
      <c r="BT39" s="36"/>
      <c r="BU39" s="36"/>
      <c r="BV39" s="36"/>
      <c r="BW39" s="36"/>
      <c r="BX39" s="36"/>
      <c r="BY39" s="36"/>
      <c r="BZ39" s="36"/>
      <c r="CA39" s="36"/>
      <c r="CB39" s="36"/>
      <c r="CC39" s="36"/>
      <c r="CD39" s="36"/>
      <c r="CE39" s="36"/>
      <c r="CF39" s="36"/>
      <c r="CG39" s="36"/>
      <c r="CH39" s="36"/>
      <c r="CI39" s="36"/>
      <c r="CJ39" s="36"/>
      <c r="CK39" s="36"/>
      <c r="CL39" s="36"/>
      <c r="CM39" s="36"/>
      <c r="CN39" s="36"/>
      <c r="CO39" s="36"/>
      <c r="CP39" s="36"/>
      <c r="CQ39" s="36"/>
    </row>
    <row r="40" spans="2:95" ht="12.75">
      <c r="B40" s="42"/>
      <c r="C40" s="28"/>
      <c r="D40" s="47"/>
      <c r="E40" s="47"/>
      <c r="F40" s="28"/>
      <c r="G40" s="28"/>
      <c r="H40" s="28"/>
      <c r="I40" s="28"/>
      <c r="J40" s="43"/>
      <c r="K40" s="43"/>
      <c r="L40" s="43"/>
      <c r="M40" s="44"/>
      <c r="N40" s="36"/>
      <c r="O40" s="36"/>
      <c r="P40" s="36"/>
      <c r="Q40" s="36"/>
      <c r="R40" s="36"/>
      <c r="S40" s="36"/>
      <c r="T40" s="36"/>
      <c r="U40" s="36"/>
      <c r="V40" s="36"/>
      <c r="W40" s="36"/>
      <c r="X40" s="36"/>
      <c r="Y40" s="36"/>
      <c r="Z40" s="36"/>
      <c r="AA40" s="36"/>
      <c r="AB40" s="36"/>
      <c r="AC40" s="36"/>
      <c r="AD40" s="36"/>
      <c r="AE40" s="36"/>
      <c r="AF40" s="36"/>
      <c r="AG40" s="36"/>
      <c r="AH40" s="36"/>
      <c r="AI40" s="36"/>
      <c r="AJ40" s="36"/>
      <c r="AK40" s="36"/>
      <c r="AL40" s="36"/>
      <c r="AM40" s="36"/>
      <c r="AN40" s="36"/>
      <c r="AO40" s="36"/>
      <c r="AP40" s="36"/>
      <c r="AQ40" s="36"/>
      <c r="AR40" s="36"/>
      <c r="AS40" s="36"/>
      <c r="AT40" s="36"/>
      <c r="AU40" s="36"/>
      <c r="AV40" s="36"/>
      <c r="AW40" s="36"/>
      <c r="AX40" s="36"/>
      <c r="AY40" s="36"/>
      <c r="AZ40" s="36"/>
      <c r="BA40" s="36"/>
      <c r="BB40" s="36"/>
      <c r="BC40" s="36"/>
      <c r="BD40" s="36"/>
      <c r="BE40" s="36"/>
      <c r="BF40" s="36"/>
      <c r="BG40" s="36"/>
      <c r="BH40" s="36"/>
      <c r="BI40" s="36"/>
      <c r="BJ40" s="36"/>
      <c r="BK40" s="36"/>
      <c r="BL40" s="36"/>
      <c r="BM40" s="36"/>
      <c r="BN40" s="36"/>
      <c r="BO40" s="36"/>
      <c r="BP40" s="36"/>
      <c r="BQ40" s="36"/>
      <c r="BR40" s="36"/>
      <c r="BS40" s="36"/>
      <c r="BT40" s="36"/>
      <c r="BU40" s="36"/>
      <c r="BV40" s="36"/>
      <c r="BW40" s="36"/>
      <c r="BX40" s="36"/>
      <c r="BY40" s="36"/>
      <c r="BZ40" s="36"/>
      <c r="CA40" s="36"/>
      <c r="CB40" s="36"/>
      <c r="CC40" s="36"/>
      <c r="CD40" s="36"/>
      <c r="CE40" s="36"/>
      <c r="CF40" s="36"/>
      <c r="CG40" s="36"/>
      <c r="CH40" s="36"/>
      <c r="CI40" s="36"/>
      <c r="CJ40" s="36"/>
      <c r="CK40" s="36"/>
      <c r="CL40" s="36"/>
      <c r="CM40" s="36"/>
      <c r="CN40" s="36"/>
      <c r="CO40" s="36"/>
      <c r="CP40" s="36"/>
      <c r="CQ40" s="36"/>
    </row>
    <row r="41" spans="2:95" ht="12.75">
      <c r="B41" s="45" t="s">
        <v>36</v>
      </c>
      <c r="C41" s="28"/>
      <c r="D41" s="63">
        <v>15</v>
      </c>
      <c r="E41" s="32"/>
      <c r="F41" s="28"/>
      <c r="G41" s="146"/>
      <c r="H41" s="148" t="s">
        <v>211</v>
      </c>
      <c r="I41" s="30">
        <f>'Drop down Options'!F231</f>
        <v>24326.658927999997</v>
      </c>
      <c r="J41" s="30" t="str">
        <f>IF($D$29=1,"kg","lbs")</f>
        <v>lbs</v>
      </c>
      <c r="K41" s="28"/>
      <c r="L41" s="43"/>
      <c r="M41" s="44"/>
      <c r="N41" s="36"/>
      <c r="O41" s="36"/>
      <c r="P41" s="36"/>
      <c r="Q41" s="36"/>
      <c r="R41" s="36"/>
      <c r="S41" s="36"/>
      <c r="T41" s="36"/>
      <c r="U41" s="36"/>
      <c r="V41" s="36"/>
      <c r="W41" s="36"/>
      <c r="X41" s="36"/>
      <c r="Y41" s="36"/>
      <c r="Z41" s="36"/>
      <c r="AA41" s="36"/>
      <c r="AB41" s="36"/>
      <c r="AC41" s="36"/>
      <c r="AD41" s="36"/>
      <c r="AE41" s="36"/>
      <c r="AF41" s="36"/>
      <c r="AG41" s="36"/>
      <c r="AH41" s="36"/>
      <c r="AI41" s="36"/>
      <c r="AJ41" s="36"/>
      <c r="AK41" s="36"/>
      <c r="AL41" s="36"/>
      <c r="AM41" s="36"/>
      <c r="AN41" s="36"/>
      <c r="AO41" s="36"/>
      <c r="AP41" s="36"/>
      <c r="AQ41" s="36"/>
      <c r="AR41" s="36"/>
      <c r="AS41" s="36"/>
      <c r="AT41" s="36"/>
      <c r="AU41" s="36"/>
      <c r="AV41" s="36"/>
      <c r="AW41" s="36"/>
      <c r="AX41" s="36"/>
      <c r="AY41" s="36"/>
      <c r="AZ41" s="36"/>
      <c r="BA41" s="36"/>
      <c r="BB41" s="36"/>
      <c r="BC41" s="36"/>
      <c r="BD41" s="36"/>
      <c r="BE41" s="36"/>
      <c r="BF41" s="36"/>
      <c r="BG41" s="36"/>
      <c r="BH41" s="36"/>
      <c r="BI41" s="36"/>
      <c r="BJ41" s="36"/>
      <c r="BK41" s="36"/>
      <c r="BL41" s="36"/>
      <c r="BM41" s="36"/>
      <c r="BN41" s="36"/>
      <c r="BO41" s="36"/>
      <c r="BP41" s="36"/>
      <c r="BQ41" s="36"/>
      <c r="BR41" s="36"/>
      <c r="BS41" s="36"/>
      <c r="BT41" s="36"/>
      <c r="BU41" s="36"/>
      <c r="BV41" s="36"/>
      <c r="BW41" s="36"/>
      <c r="BX41" s="36"/>
      <c r="BY41" s="36"/>
      <c r="BZ41" s="36"/>
      <c r="CA41" s="36"/>
      <c r="CB41" s="36"/>
      <c r="CC41" s="36"/>
      <c r="CD41" s="36"/>
      <c r="CE41" s="36"/>
      <c r="CF41" s="36"/>
      <c r="CG41" s="36"/>
      <c r="CH41" s="36"/>
      <c r="CI41" s="36"/>
      <c r="CJ41" s="36"/>
      <c r="CK41" s="36"/>
      <c r="CL41" s="36"/>
      <c r="CM41" s="36"/>
      <c r="CN41" s="36"/>
      <c r="CO41" s="36"/>
      <c r="CP41" s="36"/>
      <c r="CQ41" s="36"/>
    </row>
    <row r="42" spans="2:95" ht="12.75">
      <c r="B42" s="42"/>
      <c r="C42" s="28"/>
      <c r="D42" s="28"/>
      <c r="E42" s="28"/>
      <c r="F42" s="28"/>
      <c r="G42" s="146"/>
      <c r="H42" s="146"/>
      <c r="I42" s="31"/>
      <c r="J42" s="31"/>
      <c r="K42" s="28"/>
      <c r="L42" s="43"/>
      <c r="M42" s="44"/>
      <c r="N42" s="36"/>
      <c r="O42" s="36"/>
      <c r="P42" s="36"/>
      <c r="Q42" s="36"/>
      <c r="R42" s="36"/>
      <c r="S42" s="36"/>
      <c r="T42" s="36"/>
      <c r="U42" s="36"/>
      <c r="V42" s="36"/>
      <c r="W42" s="36"/>
      <c r="X42" s="36"/>
      <c r="Y42" s="36"/>
      <c r="Z42" s="36"/>
      <c r="AA42" s="36"/>
      <c r="AB42" s="36"/>
      <c r="AC42" s="36"/>
      <c r="AD42" s="36"/>
      <c r="AE42" s="36"/>
      <c r="AF42" s="36"/>
      <c r="AG42" s="36"/>
      <c r="AH42" s="36"/>
      <c r="AI42" s="36"/>
      <c r="AJ42" s="36"/>
      <c r="AK42" s="36"/>
      <c r="AL42" s="36"/>
      <c r="AM42" s="36"/>
      <c r="AN42" s="36"/>
      <c r="AO42" s="36"/>
      <c r="AP42" s="36"/>
      <c r="AQ42" s="36"/>
      <c r="AR42" s="36"/>
      <c r="AS42" s="36"/>
      <c r="AT42" s="36"/>
      <c r="AU42" s="36"/>
      <c r="AV42" s="36"/>
      <c r="AW42" s="36"/>
      <c r="AX42" s="36"/>
      <c r="AY42" s="36"/>
      <c r="AZ42" s="36"/>
      <c r="BA42" s="36"/>
      <c r="BB42" s="36"/>
      <c r="BC42" s="36"/>
      <c r="BD42" s="36"/>
      <c r="BE42" s="36"/>
      <c r="BF42" s="36"/>
      <c r="BG42" s="36"/>
      <c r="BH42" s="36"/>
      <c r="BI42" s="36"/>
      <c r="BJ42" s="36"/>
      <c r="BK42" s="36"/>
      <c r="BL42" s="36"/>
      <c r="BM42" s="36"/>
      <c r="BN42" s="36"/>
      <c r="BO42" s="36"/>
      <c r="BP42" s="36"/>
      <c r="BQ42" s="36"/>
      <c r="BR42" s="36"/>
      <c r="BS42" s="36"/>
      <c r="BT42" s="36"/>
      <c r="BU42" s="36"/>
      <c r="BV42" s="36"/>
      <c r="BW42" s="36"/>
      <c r="BX42" s="36"/>
      <c r="BY42" s="36"/>
      <c r="BZ42" s="36"/>
      <c r="CA42" s="36"/>
      <c r="CB42" s="36"/>
      <c r="CC42" s="36"/>
      <c r="CD42" s="36"/>
      <c r="CE42" s="36"/>
      <c r="CF42" s="36"/>
      <c r="CG42" s="36"/>
      <c r="CH42" s="36"/>
      <c r="CI42" s="36"/>
      <c r="CJ42" s="36"/>
      <c r="CK42" s="36"/>
      <c r="CL42" s="36"/>
      <c r="CM42" s="36"/>
      <c r="CN42" s="36"/>
      <c r="CO42" s="36"/>
      <c r="CP42" s="36"/>
      <c r="CQ42" s="36"/>
    </row>
    <row r="43" spans="2:95" ht="12.75">
      <c r="B43" s="45" t="s">
        <v>37</v>
      </c>
      <c r="C43" s="28"/>
      <c r="D43" s="64">
        <v>24</v>
      </c>
      <c r="E43" s="32"/>
      <c r="F43" s="28"/>
      <c r="G43" s="146"/>
      <c r="H43" s="148" t="s">
        <v>214</v>
      </c>
      <c r="I43" s="56">
        <f>'Drop down Options'!F233</f>
        <v>8579.881650231313</v>
      </c>
      <c r="J43" s="30" t="str">
        <f>IF($D$29=1,"kg","lbs")</f>
        <v>lbs</v>
      </c>
      <c r="K43" s="145">
        <f>'Drop down Options'!F236</f>
        <v>0.3526946168656093</v>
      </c>
      <c r="L43" s="43"/>
      <c r="M43" s="44"/>
      <c r="N43" s="36"/>
      <c r="O43" s="36"/>
      <c r="P43" s="36"/>
      <c r="Q43" s="36"/>
      <c r="R43" s="36"/>
      <c r="S43" s="36"/>
      <c r="T43" s="36"/>
      <c r="U43" s="36"/>
      <c r="V43" s="36"/>
      <c r="W43" s="36"/>
      <c r="X43" s="36"/>
      <c r="Y43" s="36"/>
      <c r="Z43" s="36"/>
      <c r="AA43" s="36"/>
      <c r="AB43" s="36"/>
      <c r="AC43" s="36"/>
      <c r="AD43" s="36"/>
      <c r="AE43" s="36"/>
      <c r="AF43" s="36"/>
      <c r="AG43" s="36"/>
      <c r="AH43" s="36"/>
      <c r="AI43" s="36"/>
      <c r="AJ43" s="36"/>
      <c r="AK43" s="36"/>
      <c r="AL43" s="36"/>
      <c r="AM43" s="36"/>
      <c r="AN43" s="36"/>
      <c r="AO43" s="36"/>
      <c r="AP43" s="36"/>
      <c r="AQ43" s="36"/>
      <c r="AR43" s="36"/>
      <c r="AS43" s="36"/>
      <c r="AT43" s="36"/>
      <c r="AU43" s="36"/>
      <c r="AV43" s="36"/>
      <c r="AW43" s="36"/>
      <c r="AX43" s="36"/>
      <c r="AY43" s="36"/>
      <c r="AZ43" s="36"/>
      <c r="BA43" s="36"/>
      <c r="BB43" s="36"/>
      <c r="BC43" s="36"/>
      <c r="BD43" s="36"/>
      <c r="BE43" s="36"/>
      <c r="BF43" s="36"/>
      <c r="BG43" s="36"/>
      <c r="BH43" s="36"/>
      <c r="BI43" s="36"/>
      <c r="BJ43" s="36"/>
      <c r="BK43" s="36"/>
      <c r="BL43" s="36"/>
      <c r="BM43" s="36"/>
      <c r="BN43" s="36"/>
      <c r="BO43" s="36"/>
      <c r="BP43" s="36"/>
      <c r="BQ43" s="36"/>
      <c r="BR43" s="36"/>
      <c r="BS43" s="36"/>
      <c r="BT43" s="36"/>
      <c r="BU43" s="36"/>
      <c r="BV43" s="36"/>
      <c r="BW43" s="36"/>
      <c r="BX43" s="36"/>
      <c r="BY43" s="36"/>
      <c r="BZ43" s="36"/>
      <c r="CA43" s="36"/>
      <c r="CB43" s="36"/>
      <c r="CC43" s="36"/>
      <c r="CD43" s="36"/>
      <c r="CE43" s="36"/>
      <c r="CF43" s="36"/>
      <c r="CG43" s="36"/>
      <c r="CH43" s="36"/>
      <c r="CI43" s="36"/>
      <c r="CJ43" s="36"/>
      <c r="CK43" s="36"/>
      <c r="CL43" s="36"/>
      <c r="CM43" s="36"/>
      <c r="CN43" s="36"/>
      <c r="CO43" s="36"/>
      <c r="CP43" s="36"/>
      <c r="CQ43" s="36"/>
    </row>
    <row r="44" spans="2:95" ht="12.75">
      <c r="B44" s="46"/>
      <c r="C44" s="28"/>
      <c r="D44" s="28"/>
      <c r="E44" s="28"/>
      <c r="F44" s="28"/>
      <c r="G44" s="146"/>
      <c r="H44" s="146"/>
      <c r="I44" s="147"/>
      <c r="J44" s="147"/>
      <c r="K44" s="147"/>
      <c r="L44" s="43"/>
      <c r="M44" s="44"/>
      <c r="N44" s="36"/>
      <c r="O44" s="36"/>
      <c r="P44" s="36"/>
      <c r="Q44" s="36"/>
      <c r="R44" s="36"/>
      <c r="S44" s="36"/>
      <c r="T44" s="36"/>
      <c r="U44" s="36"/>
      <c r="V44" s="36"/>
      <c r="W44" s="36"/>
      <c r="X44" s="36"/>
      <c r="Y44" s="36"/>
      <c r="Z44" s="36"/>
      <c r="AA44" s="36"/>
      <c r="AB44" s="36"/>
      <c r="AC44" s="36"/>
      <c r="AD44" s="36"/>
      <c r="AE44" s="36"/>
      <c r="AF44" s="36"/>
      <c r="AG44" s="36"/>
      <c r="AH44" s="36"/>
      <c r="AI44" s="36"/>
      <c r="AJ44" s="36"/>
      <c r="AK44" s="36"/>
      <c r="AL44" s="36"/>
      <c r="AM44" s="36"/>
      <c r="AN44" s="36"/>
      <c r="AO44" s="36"/>
      <c r="AP44" s="36"/>
      <c r="AQ44" s="36"/>
      <c r="AR44" s="36"/>
      <c r="AS44" s="36"/>
      <c r="AT44" s="36"/>
      <c r="AU44" s="36"/>
      <c r="AV44" s="36"/>
      <c r="AW44" s="36"/>
      <c r="AX44" s="36"/>
      <c r="AY44" s="36"/>
      <c r="AZ44" s="36"/>
      <c r="BA44" s="36"/>
      <c r="BB44" s="36"/>
      <c r="BC44" s="36"/>
      <c r="BD44" s="36"/>
      <c r="BE44" s="36"/>
      <c r="BF44" s="36"/>
      <c r="BG44" s="36"/>
      <c r="BH44" s="36"/>
      <c r="BI44" s="36"/>
      <c r="BJ44" s="36"/>
      <c r="BK44" s="36"/>
      <c r="BL44" s="36"/>
      <c r="BM44" s="36"/>
      <c r="BN44" s="36"/>
      <c r="BO44" s="36"/>
      <c r="BP44" s="36"/>
      <c r="BQ44" s="36"/>
      <c r="BR44" s="36"/>
      <c r="BS44" s="36"/>
      <c r="BT44" s="36"/>
      <c r="BU44" s="36"/>
      <c r="BV44" s="36"/>
      <c r="BW44" s="36"/>
      <c r="BX44" s="36"/>
      <c r="BY44" s="36"/>
      <c r="BZ44" s="36"/>
      <c r="CA44" s="36"/>
      <c r="CB44" s="36"/>
      <c r="CC44" s="36"/>
      <c r="CD44" s="36"/>
      <c r="CE44" s="36"/>
      <c r="CF44" s="36"/>
      <c r="CG44" s="36"/>
      <c r="CH44" s="36"/>
      <c r="CI44" s="36"/>
      <c r="CJ44" s="36"/>
      <c r="CK44" s="36"/>
      <c r="CL44" s="36"/>
      <c r="CM44" s="36"/>
      <c r="CN44" s="36"/>
      <c r="CO44" s="36"/>
      <c r="CP44" s="36"/>
      <c r="CQ44" s="36"/>
    </row>
    <row r="45" spans="2:95" ht="12.75">
      <c r="B45" s="67" t="s">
        <v>206</v>
      </c>
      <c r="C45" s="28"/>
      <c r="D45" s="63">
        <v>14</v>
      </c>
      <c r="E45" s="28"/>
      <c r="F45" s="28"/>
      <c r="G45" s="146"/>
      <c r="H45" s="148" t="s">
        <v>215</v>
      </c>
      <c r="I45" s="56">
        <f>'Drop down Options'!F234</f>
        <v>15746.777277768684</v>
      </c>
      <c r="J45" s="30" t="str">
        <f>IF($D$29=1,"kg","lbs")</f>
        <v>lbs</v>
      </c>
      <c r="K45" s="145">
        <f>'Drop down Options'!F237</f>
        <v>0.6473053831343907</v>
      </c>
      <c r="L45" s="43"/>
      <c r="M45" s="44"/>
      <c r="N45" s="36"/>
      <c r="O45" s="36"/>
      <c r="P45" s="36"/>
      <c r="Q45" s="36"/>
      <c r="R45" s="36"/>
      <c r="S45" s="36"/>
      <c r="T45" s="36"/>
      <c r="U45" s="36"/>
      <c r="V45" s="36"/>
      <c r="W45" s="36"/>
      <c r="X45" s="36"/>
      <c r="Y45" s="36"/>
      <c r="Z45" s="36"/>
      <c r="AA45" s="36"/>
      <c r="AB45" s="36"/>
      <c r="AC45" s="36"/>
      <c r="AD45" s="36"/>
      <c r="AE45" s="36"/>
      <c r="AF45" s="36"/>
      <c r="AG45" s="36"/>
      <c r="AH45" s="36"/>
      <c r="AI45" s="36"/>
      <c r="AJ45" s="36"/>
      <c r="AK45" s="36"/>
      <c r="AL45" s="36"/>
      <c r="AM45" s="36"/>
      <c r="AN45" s="36"/>
      <c r="AO45" s="36"/>
      <c r="AP45" s="36"/>
      <c r="AQ45" s="36"/>
      <c r="AR45" s="36"/>
      <c r="AS45" s="36"/>
      <c r="AT45" s="36"/>
      <c r="AU45" s="36"/>
      <c r="AV45" s="36"/>
      <c r="AW45" s="36"/>
      <c r="AX45" s="36"/>
      <c r="AY45" s="36"/>
      <c r="AZ45" s="36"/>
      <c r="BA45" s="36"/>
      <c r="BB45" s="36"/>
      <c r="BC45" s="36"/>
      <c r="BD45" s="36"/>
      <c r="BE45" s="36"/>
      <c r="BF45" s="36"/>
      <c r="BG45" s="36"/>
      <c r="BH45" s="36"/>
      <c r="BI45" s="36"/>
      <c r="BJ45" s="36"/>
      <c r="BK45" s="36"/>
      <c r="BL45" s="36"/>
      <c r="BM45" s="36"/>
      <c r="BN45" s="36"/>
      <c r="BO45" s="36"/>
      <c r="BP45" s="36"/>
      <c r="BQ45" s="36"/>
      <c r="BR45" s="36"/>
      <c r="BS45" s="36"/>
      <c r="BT45" s="36"/>
      <c r="BU45" s="36"/>
      <c r="BV45" s="36"/>
      <c r="BW45" s="36"/>
      <c r="BX45" s="36"/>
      <c r="BY45" s="36"/>
      <c r="BZ45" s="36"/>
      <c r="CA45" s="36"/>
      <c r="CB45" s="36"/>
      <c r="CC45" s="36"/>
      <c r="CD45" s="36"/>
      <c r="CE45" s="36"/>
      <c r="CF45" s="36"/>
      <c r="CG45" s="36"/>
      <c r="CH45" s="36"/>
      <c r="CI45" s="36"/>
      <c r="CJ45" s="36"/>
      <c r="CK45" s="36"/>
      <c r="CL45" s="36"/>
      <c r="CM45" s="36"/>
      <c r="CN45" s="36"/>
      <c r="CO45" s="36"/>
      <c r="CP45" s="36"/>
      <c r="CQ45" s="36"/>
    </row>
    <row r="46" spans="2:95" ht="12.75">
      <c r="B46" s="46"/>
      <c r="C46" s="28"/>
      <c r="D46" s="28"/>
      <c r="E46" s="28"/>
      <c r="F46" s="28"/>
      <c r="G46" s="138"/>
      <c r="H46" s="138"/>
      <c r="I46" s="135"/>
      <c r="J46" s="43"/>
      <c r="K46" s="43"/>
      <c r="L46" s="43"/>
      <c r="M46" s="44"/>
      <c r="N46" s="36"/>
      <c r="O46" s="36"/>
      <c r="P46" s="36"/>
      <c r="Q46" s="36"/>
      <c r="R46" s="36"/>
      <c r="S46" s="36"/>
      <c r="T46" s="36"/>
      <c r="U46" s="36"/>
      <c r="V46" s="36"/>
      <c r="W46" s="36"/>
      <c r="X46" s="36"/>
      <c r="Y46" s="36"/>
      <c r="Z46" s="36"/>
      <c r="AA46" s="36"/>
      <c r="AB46" s="36"/>
      <c r="AC46" s="36"/>
      <c r="AD46" s="36"/>
      <c r="AE46" s="36"/>
      <c r="AF46" s="36"/>
      <c r="AG46" s="36"/>
      <c r="AH46" s="36"/>
      <c r="AI46" s="36"/>
      <c r="AJ46" s="36"/>
      <c r="AK46" s="36"/>
      <c r="AL46" s="36"/>
      <c r="AM46" s="36"/>
      <c r="AN46" s="36"/>
      <c r="AO46" s="36"/>
      <c r="AP46" s="36"/>
      <c r="AQ46" s="36"/>
      <c r="AR46" s="36"/>
      <c r="AS46" s="36"/>
      <c r="AT46" s="36"/>
      <c r="AU46" s="36"/>
      <c r="AV46" s="36"/>
      <c r="AW46" s="36"/>
      <c r="AX46" s="36"/>
      <c r="AY46" s="36"/>
      <c r="AZ46" s="36"/>
      <c r="BA46" s="36"/>
      <c r="BB46" s="36"/>
      <c r="BC46" s="36"/>
      <c r="BD46" s="36"/>
      <c r="BE46" s="36"/>
      <c r="BF46" s="36"/>
      <c r="BG46" s="36"/>
      <c r="BH46" s="36"/>
      <c r="BI46" s="36"/>
      <c r="BJ46" s="36"/>
      <c r="BK46" s="36"/>
      <c r="BL46" s="36"/>
      <c r="BM46" s="36"/>
      <c r="BN46" s="36"/>
      <c r="BO46" s="36"/>
      <c r="BP46" s="36"/>
      <c r="BQ46" s="36"/>
      <c r="BR46" s="36"/>
      <c r="BS46" s="36"/>
      <c r="BT46" s="36"/>
      <c r="BU46" s="36"/>
      <c r="BV46" s="36"/>
      <c r="BW46" s="36"/>
      <c r="BX46" s="36"/>
      <c r="BY46" s="36"/>
      <c r="BZ46" s="36"/>
      <c r="CA46" s="36"/>
      <c r="CB46" s="36"/>
      <c r="CC46" s="36"/>
      <c r="CD46" s="36"/>
      <c r="CE46" s="36"/>
      <c r="CF46" s="36"/>
      <c r="CG46" s="36"/>
      <c r="CH46" s="36"/>
      <c r="CI46" s="36"/>
      <c r="CJ46" s="36"/>
      <c r="CK46" s="36"/>
      <c r="CL46" s="36"/>
      <c r="CM46" s="36"/>
      <c r="CN46" s="36"/>
      <c r="CO46" s="36"/>
      <c r="CP46" s="36"/>
      <c r="CQ46" s="36"/>
    </row>
    <row r="47" spans="2:95" ht="12.75">
      <c r="B47" s="46"/>
      <c r="C47" s="28"/>
      <c r="D47" s="28"/>
      <c r="E47" s="28"/>
      <c r="F47" s="134"/>
      <c r="G47" s="139"/>
      <c r="H47" s="139"/>
      <c r="I47" s="135"/>
      <c r="J47" s="43"/>
      <c r="K47" s="43"/>
      <c r="L47" s="43"/>
      <c r="M47" s="44"/>
      <c r="N47" s="36"/>
      <c r="O47" s="36"/>
      <c r="P47" s="36"/>
      <c r="Q47" s="36"/>
      <c r="R47" s="36"/>
      <c r="S47" s="36"/>
      <c r="T47" s="36"/>
      <c r="U47" s="36"/>
      <c r="V47" s="36"/>
      <c r="W47" s="36"/>
      <c r="X47" s="36"/>
      <c r="Y47" s="36"/>
      <c r="Z47" s="36"/>
      <c r="AA47" s="36"/>
      <c r="AB47" s="36"/>
      <c r="AC47" s="36"/>
      <c r="AD47" s="36"/>
      <c r="AE47" s="36"/>
      <c r="AF47" s="36"/>
      <c r="AG47" s="36"/>
      <c r="AH47" s="36"/>
      <c r="AI47" s="36"/>
      <c r="AJ47" s="36"/>
      <c r="AK47" s="36"/>
      <c r="AL47" s="36"/>
      <c r="AM47" s="36"/>
      <c r="AN47" s="36"/>
      <c r="AO47" s="36"/>
      <c r="AP47" s="36"/>
      <c r="AQ47" s="36"/>
      <c r="AR47" s="36"/>
      <c r="AS47" s="36"/>
      <c r="AT47" s="36"/>
      <c r="AU47" s="36"/>
      <c r="AV47" s="36"/>
      <c r="AW47" s="36"/>
      <c r="AX47" s="36"/>
      <c r="AY47" s="36"/>
      <c r="AZ47" s="36"/>
      <c r="BA47" s="36"/>
      <c r="BB47" s="36"/>
      <c r="BC47" s="36"/>
      <c r="BD47" s="36"/>
      <c r="BE47" s="36"/>
      <c r="BF47" s="36"/>
      <c r="BG47" s="36"/>
      <c r="BH47" s="36"/>
      <c r="BI47" s="36"/>
      <c r="BJ47" s="36"/>
      <c r="BK47" s="36"/>
      <c r="BL47" s="36"/>
      <c r="BM47" s="36"/>
      <c r="BN47" s="36"/>
      <c r="BO47" s="36"/>
      <c r="BP47" s="36"/>
      <c r="BQ47" s="36"/>
      <c r="BR47" s="36"/>
      <c r="BS47" s="36"/>
      <c r="BT47" s="36"/>
      <c r="BU47" s="36"/>
      <c r="BV47" s="36"/>
      <c r="BW47" s="36"/>
      <c r="BX47" s="36"/>
      <c r="BY47" s="36"/>
      <c r="BZ47" s="36"/>
      <c r="CA47" s="36"/>
      <c r="CB47" s="36"/>
      <c r="CC47" s="36"/>
      <c r="CD47" s="36"/>
      <c r="CE47" s="36"/>
      <c r="CF47" s="36"/>
      <c r="CG47" s="36"/>
      <c r="CH47" s="36"/>
      <c r="CI47" s="36"/>
      <c r="CJ47" s="36"/>
      <c r="CK47" s="36"/>
      <c r="CL47" s="36"/>
      <c r="CM47" s="36"/>
      <c r="CN47" s="36"/>
      <c r="CO47" s="36"/>
      <c r="CP47" s="36"/>
      <c r="CQ47" s="36"/>
    </row>
    <row r="48" spans="2:95" ht="12.75">
      <c r="B48" s="46"/>
      <c r="C48" s="28"/>
      <c r="D48" s="28"/>
      <c r="E48" s="28"/>
      <c r="F48" s="28"/>
      <c r="G48" s="28"/>
      <c r="H48" s="28"/>
      <c r="I48" s="28"/>
      <c r="J48" s="43"/>
      <c r="K48" s="43"/>
      <c r="L48" s="43"/>
      <c r="M48" s="44"/>
      <c r="N48" s="36"/>
      <c r="O48" s="36"/>
      <c r="P48" s="36"/>
      <c r="Q48" s="36"/>
      <c r="R48" s="36"/>
      <c r="S48" s="36"/>
      <c r="T48" s="36"/>
      <c r="U48" s="36"/>
      <c r="V48" s="36"/>
      <c r="W48" s="36"/>
      <c r="X48" s="36"/>
      <c r="Y48" s="36"/>
      <c r="Z48" s="36"/>
      <c r="AA48" s="36"/>
      <c r="AB48" s="36"/>
      <c r="AC48" s="36"/>
      <c r="AD48" s="36"/>
      <c r="AE48" s="36"/>
      <c r="AF48" s="36"/>
      <c r="AG48" s="36"/>
      <c r="AH48" s="36"/>
      <c r="AI48" s="36"/>
      <c r="AJ48" s="36"/>
      <c r="AK48" s="36"/>
      <c r="AL48" s="36"/>
      <c r="AM48" s="36"/>
      <c r="AN48" s="36"/>
      <c r="AO48" s="36"/>
      <c r="AP48" s="36"/>
      <c r="AQ48" s="36"/>
      <c r="AR48" s="36"/>
      <c r="AS48" s="36"/>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36"/>
      <c r="BR48" s="36"/>
      <c r="BS48" s="36"/>
      <c r="BT48" s="36"/>
      <c r="BU48" s="36"/>
      <c r="BV48" s="36"/>
      <c r="BW48" s="36"/>
      <c r="BX48" s="36"/>
      <c r="BY48" s="36"/>
      <c r="BZ48" s="36"/>
      <c r="CA48" s="36"/>
      <c r="CB48" s="36"/>
      <c r="CC48" s="36"/>
      <c r="CD48" s="36"/>
      <c r="CE48" s="36"/>
      <c r="CF48" s="36"/>
      <c r="CG48" s="36"/>
      <c r="CH48" s="36"/>
      <c r="CI48" s="36"/>
      <c r="CJ48" s="36"/>
      <c r="CK48" s="36"/>
      <c r="CL48" s="36"/>
      <c r="CM48" s="36"/>
      <c r="CN48" s="36"/>
      <c r="CO48" s="36"/>
      <c r="CP48" s="36"/>
      <c r="CQ48" s="36"/>
    </row>
    <row r="49" spans="2:95" ht="12.75">
      <c r="B49" s="42"/>
      <c r="C49" s="28"/>
      <c r="D49" s="28"/>
      <c r="E49" s="28"/>
      <c r="F49" s="28"/>
      <c r="G49" s="28"/>
      <c r="H49" s="28"/>
      <c r="I49" s="28"/>
      <c r="J49" s="43"/>
      <c r="K49" s="43"/>
      <c r="L49" s="43"/>
      <c r="M49" s="44"/>
      <c r="N49" s="36"/>
      <c r="O49" s="36"/>
      <c r="P49" s="36"/>
      <c r="Q49" s="36"/>
      <c r="R49" s="36"/>
      <c r="S49" s="36"/>
      <c r="T49" s="36"/>
      <c r="U49" s="36"/>
      <c r="V49" s="36"/>
      <c r="W49" s="36"/>
      <c r="X49" s="36"/>
      <c r="Y49" s="36"/>
      <c r="Z49" s="36"/>
      <c r="AA49" s="36"/>
      <c r="AB49" s="36"/>
      <c r="AC49" s="36"/>
      <c r="AD49" s="36"/>
      <c r="AE49" s="36"/>
      <c r="AF49" s="36"/>
      <c r="AG49" s="36"/>
      <c r="AH49" s="36"/>
      <c r="AI49" s="36"/>
      <c r="AJ49" s="36"/>
      <c r="AK49" s="36"/>
      <c r="AL49" s="36"/>
      <c r="AM49" s="36"/>
      <c r="AN49" s="36"/>
      <c r="AO49" s="36"/>
      <c r="AP49" s="36"/>
      <c r="AQ49" s="36"/>
      <c r="AR49" s="36"/>
      <c r="AS49" s="36"/>
      <c r="AT49" s="36"/>
      <c r="AU49" s="36"/>
      <c r="AV49" s="36"/>
      <c r="AW49" s="36"/>
      <c r="AX49" s="36"/>
      <c r="AY49" s="36"/>
      <c r="AZ49" s="36"/>
      <c r="BA49" s="36"/>
      <c r="BB49" s="36"/>
      <c r="BC49" s="36"/>
      <c r="BD49" s="36"/>
      <c r="BE49" s="36"/>
      <c r="BF49" s="36"/>
      <c r="BG49" s="36"/>
      <c r="BH49" s="36"/>
      <c r="BI49" s="36"/>
      <c r="BJ49" s="36"/>
      <c r="BK49" s="36"/>
      <c r="BL49" s="36"/>
      <c r="BM49" s="36"/>
      <c r="BN49" s="36"/>
      <c r="BO49" s="36"/>
      <c r="BP49" s="36"/>
      <c r="BQ49" s="36"/>
      <c r="BR49" s="36"/>
      <c r="BS49" s="36"/>
      <c r="BT49" s="36"/>
      <c r="BU49" s="36"/>
      <c r="BV49" s="36"/>
      <c r="BW49" s="36"/>
      <c r="BX49" s="36"/>
      <c r="BY49" s="36"/>
      <c r="BZ49" s="36"/>
      <c r="CA49" s="36"/>
      <c r="CB49" s="36"/>
      <c r="CC49" s="36"/>
      <c r="CD49" s="36"/>
      <c r="CE49" s="36"/>
      <c r="CF49" s="36"/>
      <c r="CG49" s="36"/>
      <c r="CH49" s="36"/>
      <c r="CI49" s="36"/>
      <c r="CJ49" s="36"/>
      <c r="CK49" s="36"/>
      <c r="CL49" s="36"/>
      <c r="CM49" s="36"/>
      <c r="CN49" s="36"/>
      <c r="CO49" s="36"/>
      <c r="CP49" s="36"/>
      <c r="CQ49" s="36"/>
    </row>
    <row r="50" spans="2:95" ht="12.75">
      <c r="B50" s="136" t="s">
        <v>205</v>
      </c>
      <c r="C50" s="28"/>
      <c r="D50" s="64">
        <v>1</v>
      </c>
      <c r="E50" s="134"/>
      <c r="F50" s="28"/>
      <c r="G50" s="28"/>
      <c r="H50" s="28"/>
      <c r="I50" s="28"/>
      <c r="J50" s="43"/>
      <c r="K50" s="43"/>
      <c r="L50" s="43"/>
      <c r="M50" s="44"/>
      <c r="N50" s="36"/>
      <c r="O50" s="36"/>
      <c r="P50" s="36"/>
      <c r="Q50" s="36"/>
      <c r="R50" s="36"/>
      <c r="S50" s="36"/>
      <c r="T50" s="36"/>
      <c r="U50" s="36"/>
      <c r="V50" s="36"/>
      <c r="W50" s="36"/>
      <c r="X50" s="36"/>
      <c r="Y50" s="36"/>
      <c r="Z50" s="36"/>
      <c r="AA50" s="36"/>
      <c r="AB50" s="36"/>
      <c r="AC50" s="36"/>
      <c r="AD50" s="36"/>
      <c r="AE50" s="36"/>
      <c r="AF50" s="36"/>
      <c r="AG50" s="36"/>
      <c r="AH50" s="36"/>
      <c r="AI50" s="36"/>
      <c r="AJ50" s="36"/>
      <c r="AK50" s="36"/>
      <c r="AL50" s="36"/>
      <c r="AM50" s="36"/>
      <c r="AN50" s="36"/>
      <c r="AO50" s="36"/>
      <c r="AP50" s="36"/>
      <c r="AQ50" s="36"/>
      <c r="AR50" s="36"/>
      <c r="AS50" s="36"/>
      <c r="AT50" s="36"/>
      <c r="AU50" s="36"/>
      <c r="AV50" s="36"/>
      <c r="AW50" s="36"/>
      <c r="AX50" s="36"/>
      <c r="AY50" s="36"/>
      <c r="AZ50" s="36"/>
      <c r="BA50" s="36"/>
      <c r="BB50" s="36"/>
      <c r="BC50" s="36"/>
      <c r="BD50" s="36"/>
      <c r="BE50" s="36"/>
      <c r="BF50" s="36"/>
      <c r="BG50" s="36"/>
      <c r="BH50" s="36"/>
      <c r="BI50" s="36"/>
      <c r="BJ50" s="36"/>
      <c r="BK50" s="36"/>
      <c r="BL50" s="36"/>
      <c r="BM50" s="36"/>
      <c r="BN50" s="36"/>
      <c r="BO50" s="36"/>
      <c r="BP50" s="36"/>
      <c r="BQ50" s="36"/>
      <c r="BR50" s="36"/>
      <c r="BS50" s="36"/>
      <c r="BT50" s="36"/>
      <c r="BU50" s="36"/>
      <c r="BV50" s="36"/>
      <c r="BW50" s="36"/>
      <c r="BX50" s="36"/>
      <c r="BY50" s="36"/>
      <c r="BZ50" s="36"/>
      <c r="CA50" s="36"/>
      <c r="CB50" s="36"/>
      <c r="CC50" s="36"/>
      <c r="CD50" s="36"/>
      <c r="CE50" s="36"/>
      <c r="CF50" s="36"/>
      <c r="CG50" s="36"/>
      <c r="CH50" s="36"/>
      <c r="CI50" s="36"/>
      <c r="CJ50" s="36"/>
      <c r="CK50" s="36"/>
      <c r="CL50" s="36"/>
      <c r="CM50" s="36"/>
      <c r="CN50" s="36"/>
      <c r="CO50" s="36"/>
      <c r="CP50" s="36"/>
      <c r="CQ50" s="36"/>
    </row>
    <row r="51" spans="2:95" ht="12.75">
      <c r="B51" s="200"/>
      <c r="C51" s="28"/>
      <c r="D51" s="133"/>
      <c r="E51" s="134"/>
      <c r="F51" s="28"/>
      <c r="G51" s="137"/>
      <c r="H51" s="137"/>
      <c r="I51" s="28"/>
      <c r="J51" s="43"/>
      <c r="K51" s="43"/>
      <c r="L51" s="43"/>
      <c r="M51" s="44"/>
      <c r="N51" s="36"/>
      <c r="O51" s="36"/>
      <c r="P51" s="36"/>
      <c r="Q51" s="36"/>
      <c r="R51" s="36"/>
      <c r="S51" s="36"/>
      <c r="T51" s="36"/>
      <c r="U51" s="36"/>
      <c r="V51" s="36"/>
      <c r="W51" s="36"/>
      <c r="X51" s="36"/>
      <c r="Y51" s="36"/>
      <c r="Z51" s="36"/>
      <c r="AA51" s="36"/>
      <c r="AB51" s="36"/>
      <c r="AC51" s="36"/>
      <c r="AD51" s="36"/>
      <c r="AE51" s="36"/>
      <c r="AF51" s="36"/>
      <c r="AG51" s="36"/>
      <c r="AH51" s="36"/>
      <c r="AI51" s="36"/>
      <c r="AJ51" s="36"/>
      <c r="AK51" s="36"/>
      <c r="AL51" s="36"/>
      <c r="AM51" s="36"/>
      <c r="AN51" s="36"/>
      <c r="AO51" s="36"/>
      <c r="AP51" s="36"/>
      <c r="AQ51" s="36"/>
      <c r="AR51" s="36"/>
      <c r="AS51" s="36"/>
      <c r="AT51" s="36"/>
      <c r="AU51" s="36"/>
      <c r="AV51" s="36"/>
      <c r="AW51" s="36"/>
      <c r="AX51" s="36"/>
      <c r="AY51" s="36"/>
      <c r="AZ51" s="36"/>
      <c r="BA51" s="36"/>
      <c r="BB51" s="36"/>
      <c r="BC51" s="36"/>
      <c r="BD51" s="36"/>
      <c r="BE51" s="36"/>
      <c r="BF51" s="36"/>
      <c r="BG51" s="36"/>
      <c r="BH51" s="36"/>
      <c r="BI51" s="36"/>
      <c r="BJ51" s="36"/>
      <c r="BK51" s="36"/>
      <c r="BL51" s="36"/>
      <c r="BM51" s="36"/>
      <c r="BN51" s="36"/>
      <c r="BO51" s="36"/>
      <c r="BP51" s="36"/>
      <c r="BQ51" s="36"/>
      <c r="BR51" s="36"/>
      <c r="BS51" s="36"/>
      <c r="BT51" s="36"/>
      <c r="BU51" s="36"/>
      <c r="BV51" s="36"/>
      <c r="BW51" s="36"/>
      <c r="BX51" s="36"/>
      <c r="BY51" s="36"/>
      <c r="BZ51" s="36"/>
      <c r="CA51" s="36"/>
      <c r="CB51" s="36"/>
      <c r="CC51" s="36"/>
      <c r="CD51" s="36"/>
      <c r="CE51" s="36"/>
      <c r="CF51" s="36"/>
      <c r="CG51" s="36"/>
      <c r="CH51" s="36"/>
      <c r="CI51" s="36"/>
      <c r="CJ51" s="36"/>
      <c r="CK51" s="36"/>
      <c r="CL51" s="36"/>
      <c r="CM51" s="36"/>
      <c r="CN51" s="36"/>
      <c r="CO51" s="36"/>
      <c r="CP51" s="36"/>
      <c r="CQ51" s="36"/>
    </row>
    <row r="52" spans="2:95" ht="12.75">
      <c r="B52" s="46"/>
      <c r="C52" s="28"/>
      <c r="D52" s="28"/>
      <c r="E52" s="28"/>
      <c r="F52" s="28"/>
      <c r="G52" s="28"/>
      <c r="H52" s="28"/>
      <c r="I52" s="28"/>
      <c r="J52" s="43"/>
      <c r="K52" s="43"/>
      <c r="L52" s="43"/>
      <c r="M52" s="44"/>
      <c r="N52" s="36"/>
      <c r="O52" s="36"/>
      <c r="P52" s="36"/>
      <c r="Q52" s="36"/>
      <c r="R52" s="36"/>
      <c r="S52" s="36"/>
      <c r="T52" s="36"/>
      <c r="U52" s="36"/>
      <c r="V52" s="36"/>
      <c r="W52" s="36"/>
      <c r="X52" s="36"/>
      <c r="Y52" s="36"/>
      <c r="Z52" s="36"/>
      <c r="AA52" s="36"/>
      <c r="AB52" s="36"/>
      <c r="AC52" s="36"/>
      <c r="AD52" s="36"/>
      <c r="AE52" s="36"/>
      <c r="AF52" s="36"/>
      <c r="AG52" s="36"/>
      <c r="AH52" s="36"/>
      <c r="AI52" s="36"/>
      <c r="AJ52" s="36"/>
      <c r="AK52" s="36"/>
      <c r="AL52" s="36"/>
      <c r="AM52" s="36"/>
      <c r="AN52" s="36"/>
      <c r="AO52" s="36"/>
      <c r="AP52" s="36"/>
      <c r="AQ52" s="36"/>
      <c r="AR52" s="36"/>
      <c r="AS52" s="36"/>
      <c r="AT52" s="36"/>
      <c r="AU52" s="36"/>
      <c r="AV52" s="36"/>
      <c r="AW52" s="36"/>
      <c r="AX52" s="36"/>
      <c r="AY52" s="36"/>
      <c r="AZ52" s="36"/>
      <c r="BA52" s="36"/>
      <c r="BB52" s="36"/>
      <c r="BC52" s="36"/>
      <c r="BD52" s="36"/>
      <c r="BE52" s="36"/>
      <c r="BF52" s="36"/>
      <c r="BG52" s="36"/>
      <c r="BH52" s="36"/>
      <c r="BI52" s="36"/>
      <c r="BJ52" s="36"/>
      <c r="BK52" s="36"/>
      <c r="BL52" s="36"/>
      <c r="BM52" s="36"/>
      <c r="BN52" s="36"/>
      <c r="BO52" s="36"/>
      <c r="BP52" s="36"/>
      <c r="BQ52" s="36"/>
      <c r="BR52" s="36"/>
      <c r="BS52" s="36"/>
      <c r="BT52" s="36"/>
      <c r="BU52" s="36"/>
      <c r="BV52" s="36"/>
      <c r="BW52" s="36"/>
      <c r="BX52" s="36"/>
      <c r="BY52" s="36"/>
      <c r="BZ52" s="36"/>
      <c r="CA52" s="36"/>
      <c r="CB52" s="36"/>
      <c r="CC52" s="36"/>
      <c r="CD52" s="36"/>
      <c r="CE52" s="36"/>
      <c r="CF52" s="36"/>
      <c r="CG52" s="36"/>
      <c r="CH52" s="36"/>
      <c r="CI52" s="36"/>
      <c r="CJ52" s="36"/>
      <c r="CK52" s="36"/>
      <c r="CL52" s="36"/>
      <c r="CM52" s="36"/>
      <c r="CN52" s="36"/>
      <c r="CO52" s="36"/>
      <c r="CP52" s="36"/>
      <c r="CQ52" s="36"/>
    </row>
    <row r="53" spans="2:95" ht="12.75">
      <c r="B53" s="48" t="s">
        <v>18</v>
      </c>
      <c r="C53" s="28"/>
      <c r="D53" s="28"/>
      <c r="E53" s="28"/>
      <c r="F53" s="28"/>
      <c r="G53" s="28"/>
      <c r="H53" s="28"/>
      <c r="I53" s="28"/>
      <c r="J53" s="43"/>
      <c r="K53" s="43"/>
      <c r="L53" s="43"/>
      <c r="M53" s="44"/>
      <c r="N53" s="36"/>
      <c r="O53" s="36"/>
      <c r="P53" s="36"/>
      <c r="Q53" s="36"/>
      <c r="R53" s="36"/>
      <c r="S53" s="36"/>
      <c r="T53" s="36"/>
      <c r="U53" s="36"/>
      <c r="V53" s="36"/>
      <c r="W53" s="36"/>
      <c r="X53" s="36"/>
      <c r="Y53" s="36"/>
      <c r="Z53" s="36"/>
      <c r="AA53" s="36"/>
      <c r="AB53" s="36"/>
      <c r="AC53" s="36"/>
      <c r="AD53" s="36"/>
      <c r="AE53" s="36"/>
      <c r="AF53" s="36"/>
      <c r="AG53" s="36"/>
      <c r="AH53" s="36"/>
      <c r="AI53" s="36"/>
      <c r="AJ53" s="36"/>
      <c r="AK53" s="36"/>
      <c r="AL53" s="36"/>
      <c r="AM53" s="36"/>
      <c r="AN53" s="36"/>
      <c r="AO53" s="36"/>
      <c r="AP53" s="36"/>
      <c r="AQ53" s="36"/>
      <c r="AR53" s="36"/>
      <c r="AS53" s="36"/>
      <c r="AT53" s="36"/>
      <c r="AU53" s="36"/>
      <c r="AV53" s="36"/>
      <c r="AW53" s="36"/>
      <c r="AX53" s="36"/>
      <c r="AY53" s="36"/>
      <c r="AZ53" s="36"/>
      <c r="BA53" s="36"/>
      <c r="BB53" s="36"/>
      <c r="BC53" s="36"/>
      <c r="BD53" s="36"/>
      <c r="BE53" s="36"/>
      <c r="BF53" s="36"/>
      <c r="BG53" s="36"/>
      <c r="BH53" s="36"/>
      <c r="BI53" s="36"/>
      <c r="BJ53" s="36"/>
      <c r="BK53" s="36"/>
      <c r="BL53" s="36"/>
      <c r="BM53" s="36"/>
      <c r="BN53" s="36"/>
      <c r="BO53" s="36"/>
      <c r="BP53" s="36"/>
      <c r="BQ53" s="36"/>
      <c r="BR53" s="36"/>
      <c r="BS53" s="36"/>
      <c r="BT53" s="36"/>
      <c r="BU53" s="36"/>
      <c r="BV53" s="36"/>
      <c r="BW53" s="36"/>
      <c r="BX53" s="36"/>
      <c r="BY53" s="36"/>
      <c r="BZ53" s="36"/>
      <c r="CA53" s="36"/>
      <c r="CB53" s="36"/>
      <c r="CC53" s="36"/>
      <c r="CD53" s="36"/>
      <c r="CE53" s="36"/>
      <c r="CF53" s="36"/>
      <c r="CG53" s="36"/>
      <c r="CH53" s="36"/>
      <c r="CI53" s="36"/>
      <c r="CJ53" s="36"/>
      <c r="CK53" s="36"/>
      <c r="CL53" s="36"/>
      <c r="CM53" s="36"/>
      <c r="CN53" s="36"/>
      <c r="CO53" s="36"/>
      <c r="CP53" s="36"/>
      <c r="CQ53" s="36"/>
    </row>
    <row r="54" spans="1:95" s="29" customFormat="1" ht="12.75">
      <c r="A54" s="33"/>
      <c r="B54" s="49"/>
      <c r="C54" s="50"/>
      <c r="D54" s="50"/>
      <c r="E54" s="50"/>
      <c r="F54" s="50"/>
      <c r="G54" s="50"/>
      <c r="H54" s="50"/>
      <c r="I54" s="50"/>
      <c r="J54" s="43"/>
      <c r="K54" s="43"/>
      <c r="L54" s="43"/>
      <c r="M54" s="44"/>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c r="AY54" s="33"/>
      <c r="AZ54" s="33"/>
      <c r="BA54" s="33"/>
      <c r="BB54" s="33"/>
      <c r="BC54" s="33"/>
      <c r="BD54" s="33"/>
      <c r="BE54" s="33"/>
      <c r="BF54" s="33"/>
      <c r="BG54" s="33"/>
      <c r="BH54" s="33"/>
      <c r="BI54" s="33"/>
      <c r="BJ54" s="33"/>
      <c r="BK54" s="33"/>
      <c r="BL54" s="33"/>
      <c r="BM54" s="33"/>
      <c r="BN54" s="33"/>
      <c r="BO54" s="33"/>
      <c r="BP54" s="33"/>
      <c r="BQ54" s="33"/>
      <c r="BR54" s="33"/>
      <c r="BS54" s="33"/>
      <c r="BT54" s="33"/>
      <c r="BU54" s="33"/>
      <c r="BV54" s="33"/>
      <c r="BW54" s="33"/>
      <c r="BX54" s="33"/>
      <c r="BY54" s="33"/>
      <c r="BZ54" s="33"/>
      <c r="CA54" s="33"/>
      <c r="CB54" s="33"/>
      <c r="CC54" s="33"/>
      <c r="CD54" s="33"/>
      <c r="CE54" s="33"/>
      <c r="CF54" s="33"/>
      <c r="CG54" s="33"/>
      <c r="CH54" s="33"/>
      <c r="CI54" s="33"/>
      <c r="CJ54" s="33"/>
      <c r="CK54" s="33"/>
      <c r="CL54" s="33"/>
      <c r="CM54" s="33"/>
      <c r="CN54" s="33"/>
      <c r="CO54" s="33"/>
      <c r="CP54" s="33"/>
      <c r="CQ54" s="33"/>
    </row>
    <row r="55" spans="2:95" ht="12.75">
      <c r="B55" s="45" t="s">
        <v>168</v>
      </c>
      <c r="C55" s="28">
        <f>'Error Indicators'!D14</f>
      </c>
      <c r="D55" s="63">
        <v>8</v>
      </c>
      <c r="E55" s="28"/>
      <c r="F55" s="28"/>
      <c r="G55" s="137"/>
      <c r="H55" s="137"/>
      <c r="I55" s="59"/>
      <c r="J55" s="43"/>
      <c r="K55" s="43"/>
      <c r="L55" s="43"/>
      <c r="M55" s="44"/>
      <c r="N55" s="36"/>
      <c r="O55" s="36"/>
      <c r="P55" s="36"/>
      <c r="Q55" s="36"/>
      <c r="R55" s="36"/>
      <c r="S55" s="36"/>
      <c r="T55" s="36"/>
      <c r="U55" s="36"/>
      <c r="V55" s="36"/>
      <c r="W55" s="36"/>
      <c r="X55" s="36"/>
      <c r="Y55" s="36"/>
      <c r="Z55" s="36"/>
      <c r="AA55" s="36"/>
      <c r="AB55" s="36"/>
      <c r="AC55" s="36"/>
      <c r="AD55" s="36"/>
      <c r="AE55" s="36"/>
      <c r="AF55" s="36"/>
      <c r="AG55" s="36"/>
      <c r="AH55" s="36"/>
      <c r="AI55" s="36"/>
      <c r="AJ55" s="36"/>
      <c r="AK55" s="36"/>
      <c r="AL55" s="36"/>
      <c r="AM55" s="36"/>
      <c r="AN55" s="36"/>
      <c r="AO55" s="36"/>
      <c r="AP55" s="36"/>
      <c r="AQ55" s="36"/>
      <c r="AR55" s="36"/>
      <c r="AS55" s="36"/>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36"/>
      <c r="BS55" s="36"/>
      <c r="BT55" s="36"/>
      <c r="BU55" s="36"/>
      <c r="BV55" s="36"/>
      <c r="BW55" s="36"/>
      <c r="BX55" s="36"/>
      <c r="BY55" s="36"/>
      <c r="BZ55" s="36"/>
      <c r="CA55" s="36"/>
      <c r="CB55" s="36"/>
      <c r="CC55" s="36"/>
      <c r="CD55" s="36"/>
      <c r="CE55" s="36"/>
      <c r="CF55" s="36"/>
      <c r="CG55" s="36"/>
      <c r="CH55" s="36"/>
      <c r="CI55" s="36"/>
      <c r="CJ55" s="36"/>
      <c r="CK55" s="36"/>
      <c r="CL55" s="36"/>
      <c r="CM55" s="36"/>
      <c r="CN55" s="36"/>
      <c r="CO55" s="36"/>
      <c r="CP55" s="36"/>
      <c r="CQ55" s="36"/>
    </row>
    <row r="56" spans="2:95" ht="15" customHeight="1">
      <c r="B56" s="55" t="s">
        <v>17</v>
      </c>
      <c r="C56" s="28"/>
      <c r="D56" s="127"/>
      <c r="E56" s="127"/>
      <c r="F56" s="127"/>
      <c r="G56" s="132"/>
      <c r="H56" s="134"/>
      <c r="I56" s="28"/>
      <c r="J56" s="43"/>
      <c r="K56" s="43"/>
      <c r="L56" s="43"/>
      <c r="M56" s="44"/>
      <c r="N56" s="36"/>
      <c r="O56" s="36"/>
      <c r="P56" s="36"/>
      <c r="Q56" s="36"/>
      <c r="R56" s="36"/>
      <c r="S56" s="36"/>
      <c r="T56" s="36"/>
      <c r="U56" s="36"/>
      <c r="V56" s="36"/>
      <c r="W56" s="36"/>
      <c r="X56" s="36"/>
      <c r="Y56" s="36"/>
      <c r="Z56" s="36"/>
      <c r="AA56" s="36"/>
      <c r="AB56" s="36"/>
      <c r="AC56" s="36"/>
      <c r="AD56" s="36"/>
      <c r="AE56" s="36"/>
      <c r="AF56" s="36"/>
      <c r="AG56" s="36"/>
      <c r="AH56" s="36"/>
      <c r="AI56" s="36"/>
      <c r="AJ56" s="36"/>
      <c r="AK56" s="36"/>
      <c r="AL56" s="36"/>
      <c r="AM56" s="36"/>
      <c r="AN56" s="36"/>
      <c r="AO56" s="36"/>
      <c r="AP56" s="36"/>
      <c r="AQ56" s="36"/>
      <c r="AR56" s="36"/>
      <c r="AS56" s="36"/>
      <c r="AT56" s="36"/>
      <c r="AU56" s="36"/>
      <c r="AV56" s="36"/>
      <c r="AW56" s="36"/>
      <c r="AX56" s="36"/>
      <c r="AY56" s="36"/>
      <c r="AZ56" s="36"/>
      <c r="BA56" s="36"/>
      <c r="BB56" s="36"/>
      <c r="BC56" s="36"/>
      <c r="BD56" s="36"/>
      <c r="BE56" s="36"/>
      <c r="BF56" s="36"/>
      <c r="BG56" s="36"/>
      <c r="BH56" s="36"/>
      <c r="BI56" s="36"/>
      <c r="BJ56" s="36"/>
      <c r="BK56" s="36"/>
      <c r="BL56" s="36"/>
      <c r="BM56" s="36"/>
      <c r="BN56" s="36"/>
      <c r="BO56" s="36"/>
      <c r="BP56" s="36"/>
      <c r="BQ56" s="36"/>
      <c r="BR56" s="36"/>
      <c r="BS56" s="36"/>
      <c r="BT56" s="36"/>
      <c r="BU56" s="36"/>
      <c r="BV56" s="36"/>
      <c r="BW56" s="36"/>
      <c r="BX56" s="36"/>
      <c r="BY56" s="36"/>
      <c r="BZ56" s="36"/>
      <c r="CA56" s="36"/>
      <c r="CB56" s="36"/>
      <c r="CC56" s="36"/>
      <c r="CD56" s="36"/>
      <c r="CE56" s="36"/>
      <c r="CF56" s="36"/>
      <c r="CG56" s="36"/>
      <c r="CH56" s="36"/>
      <c r="CI56" s="36"/>
      <c r="CJ56" s="36"/>
      <c r="CK56" s="36"/>
      <c r="CL56" s="36"/>
      <c r="CM56" s="36"/>
      <c r="CN56" s="36"/>
      <c r="CO56" s="36"/>
      <c r="CP56" s="36"/>
      <c r="CQ56" s="36"/>
    </row>
    <row r="57" spans="2:95" ht="12.75">
      <c r="B57" s="46"/>
      <c r="C57" s="28"/>
      <c r="D57" s="28"/>
      <c r="E57" s="28"/>
      <c r="F57" s="28"/>
      <c r="G57" s="134"/>
      <c r="H57" s="134"/>
      <c r="I57" s="28"/>
      <c r="J57" s="43"/>
      <c r="K57" s="43"/>
      <c r="L57" s="43"/>
      <c r="M57" s="44"/>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6"/>
      <c r="AM57" s="36"/>
      <c r="AN57" s="36"/>
      <c r="AO57" s="36"/>
      <c r="AP57" s="36"/>
      <c r="AQ57" s="36"/>
      <c r="AR57" s="36"/>
      <c r="AS57" s="36"/>
      <c r="AT57" s="36"/>
      <c r="AU57" s="36"/>
      <c r="AV57" s="36"/>
      <c r="AW57" s="36"/>
      <c r="AX57" s="36"/>
      <c r="AY57" s="36"/>
      <c r="AZ57" s="36"/>
      <c r="BA57" s="36"/>
      <c r="BB57" s="36"/>
      <c r="BC57" s="36"/>
      <c r="BD57" s="36"/>
      <c r="BE57" s="36"/>
      <c r="BF57" s="36"/>
      <c r="BG57" s="36"/>
      <c r="BH57" s="36"/>
      <c r="BI57" s="36"/>
      <c r="BJ57" s="36"/>
      <c r="BK57" s="36"/>
      <c r="BL57" s="36"/>
      <c r="BM57" s="36"/>
      <c r="BN57" s="36"/>
      <c r="BO57" s="36"/>
      <c r="BP57" s="36"/>
      <c r="BQ57" s="36"/>
      <c r="BR57" s="36"/>
      <c r="BS57" s="36"/>
      <c r="BT57" s="36"/>
      <c r="BU57" s="36"/>
      <c r="BV57" s="36"/>
      <c r="BW57" s="36"/>
      <c r="BX57" s="36"/>
      <c r="BY57" s="36"/>
      <c r="BZ57" s="36"/>
      <c r="CA57" s="36"/>
      <c r="CB57" s="36"/>
      <c r="CC57" s="36"/>
      <c r="CD57" s="36"/>
      <c r="CE57" s="36"/>
      <c r="CF57" s="36"/>
      <c r="CG57" s="36"/>
      <c r="CH57" s="36"/>
      <c r="CI57" s="36"/>
      <c r="CJ57" s="36"/>
      <c r="CK57" s="36"/>
      <c r="CL57" s="36"/>
      <c r="CM57" s="36"/>
      <c r="CN57" s="36"/>
      <c r="CO57" s="36"/>
      <c r="CP57" s="36"/>
      <c r="CQ57" s="36"/>
    </row>
    <row r="58" spans="2:95" ht="12.75">
      <c r="B58" s="67" t="s">
        <v>202</v>
      </c>
      <c r="C58" s="28"/>
      <c r="D58" s="63">
        <v>2</v>
      </c>
      <c r="E58" s="28"/>
      <c r="F58" s="28"/>
      <c r="G58" s="137"/>
      <c r="H58" s="137"/>
      <c r="I58" s="28"/>
      <c r="J58" s="43"/>
      <c r="K58" s="43"/>
      <c r="L58" s="43"/>
      <c r="M58" s="44"/>
      <c r="N58" s="36"/>
      <c r="O58" s="36"/>
      <c r="P58" s="36"/>
      <c r="Q58" s="36"/>
      <c r="R58" s="36"/>
      <c r="S58" s="36"/>
      <c r="T58" s="36"/>
      <c r="U58" s="36"/>
      <c r="V58" s="36"/>
      <c r="W58" s="36"/>
      <c r="X58" s="36"/>
      <c r="Y58" s="36"/>
      <c r="Z58" s="36"/>
      <c r="AA58" s="36"/>
      <c r="AB58" s="36"/>
      <c r="AC58" s="36"/>
      <c r="AD58" s="36"/>
      <c r="AE58" s="36"/>
      <c r="AF58" s="36"/>
      <c r="AG58" s="36"/>
      <c r="AH58" s="36"/>
      <c r="AI58" s="36"/>
      <c r="AJ58" s="36"/>
      <c r="AK58" s="36"/>
      <c r="AL58" s="36"/>
      <c r="AM58" s="36"/>
      <c r="AN58" s="36"/>
      <c r="AO58" s="36"/>
      <c r="AP58" s="36"/>
      <c r="AQ58" s="36"/>
      <c r="AR58" s="36"/>
      <c r="AS58" s="36"/>
      <c r="AT58" s="36"/>
      <c r="AU58" s="36"/>
      <c r="AV58" s="36"/>
      <c r="AW58" s="36"/>
      <c r="AX58" s="36"/>
      <c r="AY58" s="36"/>
      <c r="AZ58" s="36"/>
      <c r="BA58" s="36"/>
      <c r="BB58" s="36"/>
      <c r="BC58" s="36"/>
      <c r="BD58" s="36"/>
      <c r="BE58" s="36"/>
      <c r="BF58" s="36"/>
      <c r="BG58" s="36"/>
      <c r="BH58" s="36"/>
      <c r="BI58" s="36"/>
      <c r="BJ58" s="36"/>
      <c r="BK58" s="36"/>
      <c r="BL58" s="36"/>
      <c r="BM58" s="36"/>
      <c r="BN58" s="36"/>
      <c r="BO58" s="36"/>
      <c r="BP58" s="36"/>
      <c r="BQ58" s="36"/>
      <c r="BR58" s="36"/>
      <c r="BS58" s="36"/>
      <c r="BT58" s="36"/>
      <c r="BU58" s="36"/>
      <c r="BV58" s="36"/>
      <c r="BW58" s="36"/>
      <c r="BX58" s="36"/>
      <c r="BY58" s="36"/>
      <c r="BZ58" s="36"/>
      <c r="CA58" s="36"/>
      <c r="CB58" s="36"/>
      <c r="CC58" s="36"/>
      <c r="CD58" s="36"/>
      <c r="CE58" s="36"/>
      <c r="CF58" s="36"/>
      <c r="CG58" s="36"/>
      <c r="CH58" s="36"/>
      <c r="CI58" s="36"/>
      <c r="CJ58" s="36"/>
      <c r="CK58" s="36"/>
      <c r="CL58" s="36"/>
      <c r="CM58" s="36"/>
      <c r="CN58" s="36"/>
      <c r="CO58" s="36"/>
      <c r="CP58" s="36"/>
      <c r="CQ58" s="36"/>
    </row>
    <row r="59" spans="2:95" ht="15" customHeight="1">
      <c r="B59" s="55" t="s">
        <v>17</v>
      </c>
      <c r="C59" s="28"/>
      <c r="D59" s="127"/>
      <c r="E59" s="127"/>
      <c r="F59" s="143" t="s">
        <v>209</v>
      </c>
      <c r="G59" s="30">
        <f>'Drop down Options'!F242</f>
        <v>30912.740715999997</v>
      </c>
      <c r="H59" s="30" t="str">
        <f>IF($D$29=1,"kg","lbs")</f>
        <v>lbs</v>
      </c>
      <c r="I59" s="28"/>
      <c r="J59" s="43"/>
      <c r="K59" s="43"/>
      <c r="L59" s="43"/>
      <c r="M59" s="44"/>
      <c r="N59" s="36"/>
      <c r="O59" s="36"/>
      <c r="P59" s="36"/>
      <c r="Q59" s="36"/>
      <c r="R59" s="36"/>
      <c r="S59" s="36"/>
      <c r="T59" s="36"/>
      <c r="U59" s="36"/>
      <c r="V59" s="36"/>
      <c r="W59" s="36"/>
      <c r="X59" s="36"/>
      <c r="Y59" s="36"/>
      <c r="Z59" s="36"/>
      <c r="AA59" s="36"/>
      <c r="AB59" s="36"/>
      <c r="AC59" s="36"/>
      <c r="AD59" s="36"/>
      <c r="AE59" s="36"/>
      <c r="AF59" s="36"/>
      <c r="AG59" s="36"/>
      <c r="AH59" s="36"/>
      <c r="AI59" s="36"/>
      <c r="AJ59" s="36"/>
      <c r="AK59" s="36"/>
      <c r="AL59" s="36"/>
      <c r="AM59" s="36"/>
      <c r="AN59" s="36"/>
      <c r="AO59" s="36"/>
      <c r="AP59" s="36"/>
      <c r="AQ59" s="36"/>
      <c r="AR59" s="36"/>
      <c r="AS59" s="36"/>
      <c r="AT59" s="36"/>
      <c r="AU59" s="36"/>
      <c r="AV59" s="36"/>
      <c r="AW59" s="36"/>
      <c r="AX59" s="36"/>
      <c r="AY59" s="36"/>
      <c r="AZ59" s="36"/>
      <c r="BA59" s="36"/>
      <c r="BB59" s="36"/>
      <c r="BC59" s="36"/>
      <c r="BD59" s="36"/>
      <c r="BE59" s="36"/>
      <c r="BF59" s="36"/>
      <c r="BG59" s="36"/>
      <c r="BH59" s="36"/>
      <c r="BI59" s="36"/>
      <c r="BJ59" s="36"/>
      <c r="BK59" s="36"/>
      <c r="BL59" s="36"/>
      <c r="BM59" s="36"/>
      <c r="BN59" s="36"/>
      <c r="BO59" s="36"/>
      <c r="BP59" s="36"/>
      <c r="BQ59" s="36"/>
      <c r="BR59" s="36"/>
      <c r="BS59" s="36"/>
      <c r="BT59" s="36"/>
      <c r="BU59" s="36"/>
      <c r="BV59" s="36"/>
      <c r="BW59" s="36"/>
      <c r="BX59" s="36"/>
      <c r="BY59" s="36"/>
      <c r="BZ59" s="36"/>
      <c r="CA59" s="36"/>
      <c r="CB59" s="36"/>
      <c r="CC59" s="36"/>
      <c r="CD59" s="36"/>
      <c r="CE59" s="36"/>
      <c r="CF59" s="36"/>
      <c r="CG59" s="36"/>
      <c r="CH59" s="36"/>
      <c r="CI59" s="36"/>
      <c r="CJ59" s="36"/>
      <c r="CK59" s="36"/>
      <c r="CL59" s="36"/>
      <c r="CM59" s="36"/>
      <c r="CN59" s="36"/>
      <c r="CO59" s="36"/>
      <c r="CP59" s="36"/>
      <c r="CQ59" s="36"/>
    </row>
    <row r="60" spans="2:95" ht="15" customHeight="1">
      <c r="B60" s="67" t="s">
        <v>203</v>
      </c>
      <c r="C60" s="28"/>
      <c r="D60" s="127">
        <v>3</v>
      </c>
      <c r="E60" s="127"/>
      <c r="F60" s="28"/>
      <c r="G60" s="31"/>
      <c r="H60" s="31"/>
      <c r="I60" s="28"/>
      <c r="J60" s="43"/>
      <c r="K60" s="43"/>
      <c r="L60" s="43"/>
      <c r="M60" s="44"/>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6"/>
      <c r="BK60" s="36"/>
      <c r="BL60" s="36"/>
      <c r="BM60" s="36"/>
      <c r="BN60" s="36"/>
      <c r="BO60" s="36"/>
      <c r="BP60" s="36"/>
      <c r="BQ60" s="36"/>
      <c r="BR60" s="36"/>
      <c r="BS60" s="36"/>
      <c r="BT60" s="36"/>
      <c r="BU60" s="36"/>
      <c r="BV60" s="36"/>
      <c r="BW60" s="36"/>
      <c r="BX60" s="36"/>
      <c r="BY60" s="36"/>
      <c r="BZ60" s="36"/>
      <c r="CA60" s="36"/>
      <c r="CB60" s="36"/>
      <c r="CC60" s="36"/>
      <c r="CD60" s="36"/>
      <c r="CE60" s="36"/>
      <c r="CF60" s="36"/>
      <c r="CG60" s="36"/>
      <c r="CH60" s="36"/>
      <c r="CI60" s="36"/>
      <c r="CJ60" s="36"/>
      <c r="CK60" s="36"/>
      <c r="CL60" s="36"/>
      <c r="CM60" s="36"/>
      <c r="CN60" s="36"/>
      <c r="CO60" s="36"/>
      <c r="CP60" s="36"/>
      <c r="CQ60" s="36"/>
    </row>
    <row r="61" spans="2:95" ht="15" customHeight="1">
      <c r="B61" s="55"/>
      <c r="C61" s="28"/>
      <c r="D61" s="127"/>
      <c r="E61" s="127"/>
      <c r="F61" s="144" t="s">
        <v>50</v>
      </c>
      <c r="G61" s="56">
        <f>'Drop down Options'!F244</f>
        <v>10876.41041142653</v>
      </c>
      <c r="H61" s="30" t="str">
        <f>IF($D$29=1,"kg","lbs")</f>
        <v>lbs</v>
      </c>
      <c r="I61" s="145">
        <f>'Drop down Options'!F247</f>
        <v>0.3518423200113426</v>
      </c>
      <c r="J61" s="43"/>
      <c r="K61" s="43"/>
      <c r="L61" s="43"/>
      <c r="M61" s="44"/>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6"/>
      <c r="BK61" s="36"/>
      <c r="BL61" s="36"/>
      <c r="BM61" s="36"/>
      <c r="BN61" s="36"/>
      <c r="BO61" s="36"/>
      <c r="BP61" s="36"/>
      <c r="BQ61" s="36"/>
      <c r="BR61" s="36"/>
      <c r="BS61" s="36"/>
      <c r="BT61" s="36"/>
      <c r="BU61" s="36"/>
      <c r="BV61" s="36"/>
      <c r="BW61" s="36"/>
      <c r="BX61" s="36"/>
      <c r="BY61" s="36"/>
      <c r="BZ61" s="36"/>
      <c r="CA61" s="36"/>
      <c r="CB61" s="36"/>
      <c r="CC61" s="36"/>
      <c r="CD61" s="36"/>
      <c r="CE61" s="36"/>
      <c r="CF61" s="36"/>
      <c r="CG61" s="36"/>
      <c r="CH61" s="36"/>
      <c r="CI61" s="36"/>
      <c r="CJ61" s="36"/>
      <c r="CK61" s="36"/>
      <c r="CL61" s="36"/>
      <c r="CM61" s="36"/>
      <c r="CN61" s="36"/>
      <c r="CO61" s="36"/>
      <c r="CP61" s="36"/>
      <c r="CQ61" s="36"/>
    </row>
    <row r="62" spans="2:95" ht="15" customHeight="1">
      <c r="B62" s="149" t="s">
        <v>204</v>
      </c>
      <c r="C62" s="28"/>
      <c r="D62" s="127">
        <v>2</v>
      </c>
      <c r="E62" s="127"/>
      <c r="F62" s="28"/>
      <c r="G62" s="211"/>
      <c r="H62" s="211"/>
      <c r="I62" s="211"/>
      <c r="J62" s="43"/>
      <c r="K62" s="43"/>
      <c r="L62" s="43"/>
      <c r="M62" s="44"/>
      <c r="N62" s="36"/>
      <c r="O62" s="36"/>
      <c r="P62" s="36"/>
      <c r="Q62" s="36"/>
      <c r="R62" s="36"/>
      <c r="S62" s="36"/>
      <c r="T62" s="36"/>
      <c r="U62" s="36"/>
      <c r="V62" s="36"/>
      <c r="W62" s="36"/>
      <c r="X62" s="36"/>
      <c r="Y62" s="36"/>
      <c r="Z62" s="36"/>
      <c r="AA62" s="36"/>
      <c r="AB62" s="36"/>
      <c r="AC62" s="36"/>
      <c r="AD62" s="36"/>
      <c r="AE62" s="36"/>
      <c r="AF62" s="36"/>
      <c r="AG62" s="36"/>
      <c r="AH62" s="36"/>
      <c r="AI62" s="36"/>
      <c r="AJ62" s="36"/>
      <c r="AK62" s="36"/>
      <c r="AL62" s="36"/>
      <c r="AM62" s="36"/>
      <c r="AN62" s="36"/>
      <c r="AO62" s="36"/>
      <c r="AP62" s="36"/>
      <c r="AQ62" s="36"/>
      <c r="AR62" s="36"/>
      <c r="AS62" s="36"/>
      <c r="AT62" s="36"/>
      <c r="AU62" s="36"/>
      <c r="AV62" s="36"/>
      <c r="AW62" s="36"/>
      <c r="AX62" s="36"/>
      <c r="AY62" s="36"/>
      <c r="AZ62" s="36"/>
      <c r="BA62" s="36"/>
      <c r="BB62" s="36"/>
      <c r="BC62" s="36"/>
      <c r="BD62" s="36"/>
      <c r="BE62" s="36"/>
      <c r="BF62" s="36"/>
      <c r="BG62" s="36"/>
      <c r="BH62" s="36"/>
      <c r="BI62" s="36"/>
      <c r="BJ62" s="36"/>
      <c r="BK62" s="36"/>
      <c r="BL62" s="36"/>
      <c r="BM62" s="36"/>
      <c r="BN62" s="36"/>
      <c r="BO62" s="36"/>
      <c r="BP62" s="36"/>
      <c r="BQ62" s="36"/>
      <c r="BR62" s="36"/>
      <c r="BS62" s="36"/>
      <c r="BT62" s="36"/>
      <c r="BU62" s="36"/>
      <c r="BV62" s="36"/>
      <c r="BW62" s="36"/>
      <c r="BX62" s="36"/>
      <c r="BY62" s="36"/>
      <c r="BZ62" s="36"/>
      <c r="CA62" s="36"/>
      <c r="CB62" s="36"/>
      <c r="CC62" s="36"/>
      <c r="CD62" s="36"/>
      <c r="CE62" s="36"/>
      <c r="CF62" s="36"/>
      <c r="CG62" s="36"/>
      <c r="CH62" s="36"/>
      <c r="CI62" s="36"/>
      <c r="CJ62" s="36"/>
      <c r="CK62" s="36"/>
      <c r="CL62" s="36"/>
      <c r="CM62" s="36"/>
      <c r="CN62" s="36"/>
      <c r="CO62" s="36"/>
      <c r="CP62" s="36"/>
      <c r="CQ62" s="36"/>
    </row>
    <row r="63" spans="2:95" ht="15" customHeight="1">
      <c r="B63" s="55"/>
      <c r="C63" s="28"/>
      <c r="D63" s="127"/>
      <c r="E63" s="127"/>
      <c r="F63" s="144" t="s">
        <v>51</v>
      </c>
      <c r="G63" s="56">
        <f>'Drop down Options'!F245</f>
        <v>20036.330304573465</v>
      </c>
      <c r="H63" s="30" t="str">
        <f>IF($D$29=1,"kg","lbs")</f>
        <v>lbs</v>
      </c>
      <c r="I63" s="145">
        <f>'Drop down Options'!F248</f>
        <v>0.6481576799886574</v>
      </c>
      <c r="J63" s="43"/>
      <c r="K63" s="43"/>
      <c r="L63" s="43"/>
      <c r="M63" s="44"/>
      <c r="N63" s="36"/>
      <c r="O63" s="36"/>
      <c r="P63" s="36"/>
      <c r="Q63" s="36"/>
      <c r="R63" s="36"/>
      <c r="S63" s="36"/>
      <c r="T63" s="36"/>
      <c r="U63" s="36"/>
      <c r="V63" s="36"/>
      <c r="W63" s="36"/>
      <c r="X63" s="36"/>
      <c r="Y63" s="36"/>
      <c r="Z63" s="36"/>
      <c r="AA63" s="36"/>
      <c r="AB63" s="36"/>
      <c r="AC63" s="36"/>
      <c r="AD63" s="36"/>
      <c r="AE63" s="36"/>
      <c r="AF63" s="36"/>
      <c r="AG63" s="36"/>
      <c r="AH63" s="36"/>
      <c r="AI63" s="36"/>
      <c r="AJ63" s="36"/>
      <c r="AK63" s="36"/>
      <c r="AL63" s="36"/>
      <c r="AM63" s="36"/>
      <c r="AN63" s="36"/>
      <c r="AO63" s="36"/>
      <c r="AP63" s="36"/>
      <c r="AQ63" s="36"/>
      <c r="AR63" s="36"/>
      <c r="AS63" s="36"/>
      <c r="AT63" s="36"/>
      <c r="AU63" s="36"/>
      <c r="AV63" s="36"/>
      <c r="AW63" s="36"/>
      <c r="AX63" s="36"/>
      <c r="AY63" s="36"/>
      <c r="AZ63" s="36"/>
      <c r="BA63" s="36"/>
      <c r="BB63" s="36"/>
      <c r="BC63" s="36"/>
      <c r="BD63" s="36"/>
      <c r="BE63" s="36"/>
      <c r="BF63" s="36"/>
      <c r="BG63" s="36"/>
      <c r="BH63" s="36"/>
      <c r="BI63" s="36"/>
      <c r="BJ63" s="36"/>
      <c r="BK63" s="36"/>
      <c r="BL63" s="36"/>
      <c r="BM63" s="36"/>
      <c r="BN63" s="36"/>
      <c r="BO63" s="36"/>
      <c r="BP63" s="36"/>
      <c r="BQ63" s="36"/>
      <c r="BR63" s="36"/>
      <c r="BS63" s="36"/>
      <c r="BT63" s="36"/>
      <c r="BU63" s="36"/>
      <c r="BV63" s="36"/>
      <c r="BW63" s="36"/>
      <c r="BX63" s="36"/>
      <c r="BY63" s="36"/>
      <c r="BZ63" s="36"/>
      <c r="CA63" s="36"/>
      <c r="CB63" s="36"/>
      <c r="CC63" s="36"/>
      <c r="CD63" s="36"/>
      <c r="CE63" s="36"/>
      <c r="CF63" s="36"/>
      <c r="CG63" s="36"/>
      <c r="CH63" s="36"/>
      <c r="CI63" s="36"/>
      <c r="CJ63" s="36"/>
      <c r="CK63" s="36"/>
      <c r="CL63" s="36"/>
      <c r="CM63" s="36"/>
      <c r="CN63" s="36"/>
      <c r="CO63" s="36"/>
      <c r="CP63" s="36"/>
      <c r="CQ63" s="36"/>
    </row>
    <row r="64" spans="2:95" ht="15" customHeight="1">
      <c r="B64" s="55"/>
      <c r="C64" s="28"/>
      <c r="D64" s="127"/>
      <c r="E64" s="127"/>
      <c r="F64" s="127"/>
      <c r="G64" s="132"/>
      <c r="H64" s="28"/>
      <c r="I64" s="28"/>
      <c r="J64" s="43"/>
      <c r="K64" s="43"/>
      <c r="L64" s="43"/>
      <c r="M64" s="44"/>
      <c r="N64" s="36"/>
      <c r="O64" s="36"/>
      <c r="P64" s="36"/>
      <c r="Q64" s="36"/>
      <c r="R64" s="36"/>
      <c r="S64" s="36"/>
      <c r="T64" s="36"/>
      <c r="U64" s="36"/>
      <c r="V64" s="36"/>
      <c r="W64" s="36"/>
      <c r="X64" s="36"/>
      <c r="Y64" s="36"/>
      <c r="Z64" s="36"/>
      <c r="AA64" s="36"/>
      <c r="AB64" s="36"/>
      <c r="AC64" s="36"/>
      <c r="AD64" s="36"/>
      <c r="AE64" s="36"/>
      <c r="AF64" s="36"/>
      <c r="AG64" s="36"/>
      <c r="AH64" s="36"/>
      <c r="AI64" s="36"/>
      <c r="AJ64" s="36"/>
      <c r="AK64" s="36"/>
      <c r="AL64" s="36"/>
      <c r="AM64" s="36"/>
      <c r="AN64" s="36"/>
      <c r="AO64" s="36"/>
      <c r="AP64" s="36"/>
      <c r="AQ64" s="36"/>
      <c r="AR64" s="36"/>
      <c r="AS64" s="36"/>
      <c r="AT64" s="36"/>
      <c r="AU64" s="36"/>
      <c r="AV64" s="36"/>
      <c r="AW64" s="36"/>
      <c r="AX64" s="36"/>
      <c r="AY64" s="36"/>
      <c r="AZ64" s="36"/>
      <c r="BA64" s="36"/>
      <c r="BB64" s="36"/>
      <c r="BC64" s="36"/>
      <c r="BD64" s="36"/>
      <c r="BE64" s="36"/>
      <c r="BF64" s="36"/>
      <c r="BG64" s="36"/>
      <c r="BH64" s="36"/>
      <c r="BI64" s="36"/>
      <c r="BJ64" s="36"/>
      <c r="BK64" s="36"/>
      <c r="BL64" s="36"/>
      <c r="BM64" s="36"/>
      <c r="BN64" s="36"/>
      <c r="BO64" s="36"/>
      <c r="BP64" s="36"/>
      <c r="BQ64" s="36"/>
      <c r="BR64" s="36"/>
      <c r="BS64" s="36"/>
      <c r="BT64" s="36"/>
      <c r="BU64" s="36"/>
      <c r="BV64" s="36"/>
      <c r="BW64" s="36"/>
      <c r="BX64" s="36"/>
      <c r="BY64" s="36"/>
      <c r="BZ64" s="36"/>
      <c r="CA64" s="36"/>
      <c r="CB64" s="36"/>
      <c r="CC64" s="36"/>
      <c r="CD64" s="36"/>
      <c r="CE64" s="36"/>
      <c r="CF64" s="36"/>
      <c r="CG64" s="36"/>
      <c r="CH64" s="36"/>
      <c r="CI64" s="36"/>
      <c r="CJ64" s="36"/>
      <c r="CK64" s="36"/>
      <c r="CL64" s="36"/>
      <c r="CM64" s="36"/>
      <c r="CN64" s="36"/>
      <c r="CO64" s="36"/>
      <c r="CP64" s="36"/>
      <c r="CQ64" s="36"/>
    </row>
    <row r="65" spans="2:95" ht="15" customHeight="1">
      <c r="B65" s="55"/>
      <c r="C65" s="28"/>
      <c r="D65" s="127"/>
      <c r="E65" s="127"/>
      <c r="F65" s="150" t="s">
        <v>216</v>
      </c>
      <c r="G65" s="56">
        <f>'Drop down Options'!F222/'Drop down Options'!I8</f>
        <v>53.93</v>
      </c>
      <c r="H65" s="28"/>
      <c r="I65" s="28"/>
      <c r="J65" s="43"/>
      <c r="K65" s="43"/>
      <c r="L65" s="43"/>
      <c r="M65" s="44"/>
      <c r="N65" s="36"/>
      <c r="O65" s="36"/>
      <c r="P65" s="36"/>
      <c r="Q65" s="36"/>
      <c r="R65" s="36"/>
      <c r="S65" s="36"/>
      <c r="T65" s="36"/>
      <c r="U65" s="36"/>
      <c r="V65" s="36"/>
      <c r="W65" s="36"/>
      <c r="X65" s="36"/>
      <c r="Y65" s="36"/>
      <c r="Z65" s="36"/>
      <c r="AA65" s="36"/>
      <c r="AB65" s="36"/>
      <c r="AC65" s="36"/>
      <c r="AD65" s="36"/>
      <c r="AE65" s="36"/>
      <c r="AF65" s="36"/>
      <c r="AG65" s="36"/>
      <c r="AH65" s="36"/>
      <c r="AI65" s="36"/>
      <c r="AJ65" s="36"/>
      <c r="AK65" s="36"/>
      <c r="AL65" s="36"/>
      <c r="AM65" s="36"/>
      <c r="AN65" s="36"/>
      <c r="AO65" s="36"/>
      <c r="AP65" s="36"/>
      <c r="AQ65" s="36"/>
      <c r="AR65" s="36"/>
      <c r="AS65" s="36"/>
      <c r="AT65" s="36"/>
      <c r="AU65" s="36"/>
      <c r="AV65" s="36"/>
      <c r="AW65" s="36"/>
      <c r="AX65" s="36"/>
      <c r="AY65" s="36"/>
      <c r="AZ65" s="36"/>
      <c r="BA65" s="36"/>
      <c r="BB65" s="36"/>
      <c r="BC65" s="36"/>
      <c r="BD65" s="36"/>
      <c r="BE65" s="36"/>
      <c r="BF65" s="36"/>
      <c r="BG65" s="36"/>
      <c r="BH65" s="36"/>
      <c r="BI65" s="36"/>
      <c r="BJ65" s="36"/>
      <c r="BK65" s="36"/>
      <c r="BL65" s="36"/>
      <c r="BM65" s="36"/>
      <c r="BN65" s="36"/>
      <c r="BO65" s="36"/>
      <c r="BP65" s="36"/>
      <c r="BQ65" s="36"/>
      <c r="BR65" s="36"/>
      <c r="BS65" s="36"/>
      <c r="BT65" s="36"/>
      <c r="BU65" s="36"/>
      <c r="BV65" s="36"/>
      <c r="BW65" s="36"/>
      <c r="BX65" s="36"/>
      <c r="BY65" s="36"/>
      <c r="BZ65" s="36"/>
      <c r="CA65" s="36"/>
      <c r="CB65" s="36"/>
      <c r="CC65" s="36"/>
      <c r="CD65" s="36"/>
      <c r="CE65" s="36"/>
      <c r="CF65" s="36"/>
      <c r="CG65" s="36"/>
      <c r="CH65" s="36"/>
      <c r="CI65" s="36"/>
      <c r="CJ65" s="36"/>
      <c r="CK65" s="36"/>
      <c r="CL65" s="36"/>
      <c r="CM65" s="36"/>
      <c r="CN65" s="36"/>
      <c r="CO65" s="36"/>
      <c r="CP65" s="36"/>
      <c r="CQ65" s="36"/>
    </row>
    <row r="66" spans="2:95" ht="12.75">
      <c r="B66" s="42"/>
      <c r="C66" s="28"/>
      <c r="D66" s="28"/>
      <c r="E66" s="28"/>
      <c r="F66" s="28"/>
      <c r="G66" s="28"/>
      <c r="H66" s="28"/>
      <c r="I66" s="28"/>
      <c r="J66" s="43"/>
      <c r="K66" s="43"/>
      <c r="L66" s="43"/>
      <c r="M66" s="44"/>
      <c r="N66" s="36"/>
      <c r="O66" s="36"/>
      <c r="P66" s="36"/>
      <c r="Q66" s="36"/>
      <c r="R66" s="36"/>
      <c r="S66" s="36"/>
      <c r="T66" s="36"/>
      <c r="U66" s="36"/>
      <c r="V66" s="36"/>
      <c r="W66" s="36"/>
      <c r="X66" s="36"/>
      <c r="Y66" s="36"/>
      <c r="Z66" s="36"/>
      <c r="AA66" s="36"/>
      <c r="AB66" s="36"/>
      <c r="AC66" s="36"/>
      <c r="AD66" s="36"/>
      <c r="AE66" s="36"/>
      <c r="AF66" s="36"/>
      <c r="AG66" s="36"/>
      <c r="AH66" s="36"/>
      <c r="AI66" s="36"/>
      <c r="AJ66" s="36"/>
      <c r="AK66" s="36"/>
      <c r="AL66" s="36"/>
      <c r="AM66" s="36"/>
      <c r="AN66" s="36"/>
      <c r="AO66" s="36"/>
      <c r="AP66" s="36"/>
      <c r="AQ66" s="36"/>
      <c r="AR66" s="36"/>
      <c r="AS66" s="36"/>
      <c r="AT66" s="36"/>
      <c r="AU66" s="36"/>
      <c r="AV66" s="36"/>
      <c r="AW66" s="36"/>
      <c r="AX66" s="36"/>
      <c r="AY66" s="36"/>
      <c r="AZ66" s="36"/>
      <c r="BA66" s="36"/>
      <c r="BB66" s="36"/>
      <c r="BC66" s="36"/>
      <c r="BD66" s="36"/>
      <c r="BE66" s="36"/>
      <c r="BF66" s="36"/>
      <c r="BG66" s="36"/>
      <c r="BH66" s="36"/>
      <c r="BI66" s="36"/>
      <c r="BJ66" s="36"/>
      <c r="BK66" s="36"/>
      <c r="BL66" s="36"/>
      <c r="BM66" s="36"/>
      <c r="BN66" s="36"/>
      <c r="BO66" s="36"/>
      <c r="BP66" s="36"/>
      <c r="BQ66" s="36"/>
      <c r="BR66" s="36"/>
      <c r="BS66" s="36"/>
      <c r="BT66" s="36"/>
      <c r="BU66" s="36"/>
      <c r="BV66" s="36"/>
      <c r="BW66" s="36"/>
      <c r="BX66" s="36"/>
      <c r="BY66" s="36"/>
      <c r="BZ66" s="36"/>
      <c r="CA66" s="36"/>
      <c r="CB66" s="36"/>
      <c r="CC66" s="36"/>
      <c r="CD66" s="36"/>
      <c r="CE66" s="36"/>
      <c r="CF66" s="36"/>
      <c r="CG66" s="36"/>
      <c r="CH66" s="36"/>
      <c r="CI66" s="36"/>
      <c r="CJ66" s="36"/>
      <c r="CK66" s="36"/>
      <c r="CL66" s="36"/>
      <c r="CM66" s="36"/>
      <c r="CN66" s="36"/>
      <c r="CO66" s="36"/>
      <c r="CP66" s="36"/>
      <c r="CQ66" s="36"/>
    </row>
    <row r="67" spans="2:95" ht="12.75">
      <c r="B67" s="200"/>
      <c r="C67" s="28"/>
      <c r="D67" s="133"/>
      <c r="E67" s="133"/>
      <c r="F67" s="151" t="s">
        <v>217</v>
      </c>
      <c r="G67" s="56">
        <f>'Drop down Options'!F222*2.20462/'Drop down Options'!G262</f>
        <v>150.4269621216545</v>
      </c>
      <c r="H67" s="146"/>
      <c r="I67" s="146"/>
      <c r="J67" s="43"/>
      <c r="K67" s="43"/>
      <c r="L67" s="43"/>
      <c r="M67" s="44"/>
      <c r="N67" s="36"/>
      <c r="O67" s="36"/>
      <c r="P67" s="36"/>
      <c r="Q67" s="36"/>
      <c r="R67" s="36"/>
      <c r="S67" s="36"/>
      <c r="T67" s="36"/>
      <c r="U67" s="36"/>
      <c r="V67" s="36"/>
      <c r="W67" s="36"/>
      <c r="X67" s="36"/>
      <c r="Y67" s="36"/>
      <c r="Z67" s="36"/>
      <c r="AA67" s="36"/>
      <c r="AB67" s="36"/>
      <c r="AC67" s="36"/>
      <c r="AD67" s="36"/>
      <c r="AE67" s="36"/>
      <c r="AF67" s="36"/>
      <c r="AG67" s="36"/>
      <c r="AH67" s="36"/>
      <c r="AI67" s="36"/>
      <c r="AJ67" s="36"/>
      <c r="AK67" s="36"/>
      <c r="AL67" s="36"/>
      <c r="AM67" s="36"/>
      <c r="AN67" s="36"/>
      <c r="AO67" s="36"/>
      <c r="AP67" s="36"/>
      <c r="AQ67" s="36"/>
      <c r="AR67" s="36"/>
      <c r="AS67" s="36"/>
      <c r="AT67" s="36"/>
      <c r="AU67" s="36"/>
      <c r="AV67" s="36"/>
      <c r="AW67" s="36"/>
      <c r="AX67" s="36"/>
      <c r="AY67" s="36"/>
      <c r="AZ67" s="36"/>
      <c r="BA67" s="36"/>
      <c r="BB67" s="36"/>
      <c r="BC67" s="36"/>
      <c r="BD67" s="36"/>
      <c r="BE67" s="36"/>
      <c r="BF67" s="36"/>
      <c r="BG67" s="36"/>
      <c r="BH67" s="36"/>
      <c r="BI67" s="36"/>
      <c r="BJ67" s="36"/>
      <c r="BK67" s="36"/>
      <c r="BL67" s="36"/>
      <c r="BM67" s="36"/>
      <c r="BN67" s="36"/>
      <c r="BO67" s="36"/>
      <c r="BP67" s="36"/>
      <c r="BQ67" s="36"/>
      <c r="BR67" s="36"/>
      <c r="BS67" s="36"/>
      <c r="BT67" s="36"/>
      <c r="BU67" s="36"/>
      <c r="BV67" s="36"/>
      <c r="BW67" s="36"/>
      <c r="BX67" s="36"/>
      <c r="BY67" s="36"/>
      <c r="BZ67" s="36"/>
      <c r="CA67" s="36"/>
      <c r="CB67" s="36"/>
      <c r="CC67" s="36"/>
      <c r="CD67" s="36"/>
      <c r="CE67" s="36"/>
      <c r="CF67" s="36"/>
      <c r="CG67" s="36"/>
      <c r="CH67" s="36"/>
      <c r="CI67" s="36"/>
      <c r="CJ67" s="36"/>
      <c r="CK67" s="36"/>
      <c r="CL67" s="36"/>
      <c r="CM67" s="36"/>
      <c r="CN67" s="36"/>
      <c r="CO67" s="36"/>
      <c r="CP67" s="36"/>
      <c r="CQ67" s="36"/>
    </row>
    <row r="68" spans="2:95" ht="5.25" customHeight="1">
      <c r="B68" s="46"/>
      <c r="C68" s="28"/>
      <c r="D68" s="134"/>
      <c r="E68" s="134"/>
      <c r="F68" s="146"/>
      <c r="G68" s="146"/>
      <c r="H68" s="146"/>
      <c r="I68" s="146"/>
      <c r="J68" s="43"/>
      <c r="K68" s="43"/>
      <c r="L68" s="43"/>
      <c r="M68" s="44"/>
      <c r="N68" s="36"/>
      <c r="O68" s="36"/>
      <c r="P68" s="36"/>
      <c r="Q68" s="36"/>
      <c r="R68" s="36"/>
      <c r="S68" s="36"/>
      <c r="T68" s="36"/>
      <c r="U68" s="36"/>
      <c r="V68" s="36"/>
      <c r="W68" s="36"/>
      <c r="X68" s="36"/>
      <c r="Y68" s="36"/>
      <c r="Z68" s="36"/>
      <c r="AA68" s="36"/>
      <c r="AB68" s="36"/>
      <c r="AC68" s="36"/>
      <c r="AD68" s="36"/>
      <c r="AE68" s="36"/>
      <c r="AF68" s="36"/>
      <c r="AG68" s="36"/>
      <c r="AH68" s="36"/>
      <c r="AI68" s="36"/>
      <c r="AJ68" s="36"/>
      <c r="AK68" s="36"/>
      <c r="AL68" s="36"/>
      <c r="AM68" s="36"/>
      <c r="AN68" s="36"/>
      <c r="AO68" s="36"/>
      <c r="AP68" s="36"/>
      <c r="AQ68" s="36"/>
      <c r="AR68" s="36"/>
      <c r="AS68" s="36"/>
      <c r="AT68" s="36"/>
      <c r="AU68" s="36"/>
      <c r="AV68" s="36"/>
      <c r="AW68" s="36"/>
      <c r="AX68" s="36"/>
      <c r="AY68" s="36"/>
      <c r="AZ68" s="36"/>
      <c r="BA68" s="36"/>
      <c r="BB68" s="36"/>
      <c r="BC68" s="36"/>
      <c r="BD68" s="36"/>
      <c r="BE68" s="36"/>
      <c r="BF68" s="36"/>
      <c r="BG68" s="36"/>
      <c r="BH68" s="36"/>
      <c r="BI68" s="36"/>
      <c r="BJ68" s="36"/>
      <c r="BK68" s="36"/>
      <c r="BL68" s="36"/>
      <c r="BM68" s="36"/>
      <c r="BN68" s="36"/>
      <c r="BO68" s="36"/>
      <c r="BP68" s="36"/>
      <c r="BQ68" s="36"/>
      <c r="BR68" s="36"/>
      <c r="BS68" s="36"/>
      <c r="BT68" s="36"/>
      <c r="BU68" s="36"/>
      <c r="BV68" s="36"/>
      <c r="BW68" s="36"/>
      <c r="BX68" s="36"/>
      <c r="BY68" s="36"/>
      <c r="BZ68" s="36"/>
      <c r="CA68" s="36"/>
      <c r="CB68" s="36"/>
      <c r="CC68" s="36"/>
      <c r="CD68" s="36"/>
      <c r="CE68" s="36"/>
      <c r="CF68" s="36"/>
      <c r="CG68" s="36"/>
      <c r="CH68" s="36"/>
      <c r="CI68" s="36"/>
      <c r="CJ68" s="36"/>
      <c r="CK68" s="36"/>
      <c r="CL68" s="36"/>
      <c r="CM68" s="36"/>
      <c r="CN68" s="36"/>
      <c r="CO68" s="36"/>
      <c r="CP68" s="36"/>
      <c r="CQ68" s="36"/>
    </row>
    <row r="69" spans="2:95" ht="12.75">
      <c r="B69" s="42"/>
      <c r="C69" s="28"/>
      <c r="D69" s="28"/>
      <c r="E69" s="28"/>
      <c r="F69" s="146"/>
      <c r="G69" s="146"/>
      <c r="H69" s="146"/>
      <c r="I69" s="146"/>
      <c r="J69" s="43"/>
      <c r="K69" s="43"/>
      <c r="L69" s="43"/>
      <c r="M69" s="44"/>
      <c r="N69" s="36"/>
      <c r="O69" s="36"/>
      <c r="P69" s="36"/>
      <c r="Q69" s="36"/>
      <c r="R69" s="36"/>
      <c r="S69" s="36"/>
      <c r="T69" s="36"/>
      <c r="U69" s="36"/>
      <c r="V69" s="36"/>
      <c r="W69" s="36"/>
      <c r="X69" s="36"/>
      <c r="Y69" s="36"/>
      <c r="Z69" s="36"/>
      <c r="AA69" s="36"/>
      <c r="AB69" s="36"/>
      <c r="AC69" s="36"/>
      <c r="AD69" s="36"/>
      <c r="AE69" s="36"/>
      <c r="AF69" s="36"/>
      <c r="AG69" s="36"/>
      <c r="AH69" s="36"/>
      <c r="AI69" s="36"/>
      <c r="AJ69" s="36"/>
      <c r="AK69" s="36"/>
      <c r="AL69" s="36"/>
      <c r="AM69" s="36"/>
      <c r="AN69" s="36"/>
      <c r="AO69" s="36"/>
      <c r="AP69" s="36"/>
      <c r="AQ69" s="36"/>
      <c r="AR69" s="36"/>
      <c r="AS69" s="36"/>
      <c r="AT69" s="36"/>
      <c r="AU69" s="36"/>
      <c r="AV69" s="36"/>
      <c r="AW69" s="36"/>
      <c r="AX69" s="36"/>
      <c r="AY69" s="36"/>
      <c r="AZ69" s="36"/>
      <c r="BA69" s="36"/>
      <c r="BB69" s="36"/>
      <c r="BC69" s="36"/>
      <c r="BD69" s="36"/>
      <c r="BE69" s="36"/>
      <c r="BF69" s="36"/>
      <c r="BG69" s="36"/>
      <c r="BH69" s="36"/>
      <c r="BI69" s="36"/>
      <c r="BJ69" s="36"/>
      <c r="BK69" s="36"/>
      <c r="BL69" s="36"/>
      <c r="BM69" s="36"/>
      <c r="BN69" s="36"/>
      <c r="BO69" s="36"/>
      <c r="BP69" s="36"/>
      <c r="BQ69" s="36"/>
      <c r="BR69" s="36"/>
      <c r="BS69" s="36"/>
      <c r="BT69" s="36"/>
      <c r="BU69" s="36"/>
      <c r="BV69" s="36"/>
      <c r="BW69" s="36"/>
      <c r="BX69" s="36"/>
      <c r="BY69" s="36"/>
      <c r="BZ69" s="36"/>
      <c r="CA69" s="36"/>
      <c r="CB69" s="36"/>
      <c r="CC69" s="36"/>
      <c r="CD69" s="36"/>
      <c r="CE69" s="36"/>
      <c r="CF69" s="36"/>
      <c r="CG69" s="36"/>
      <c r="CH69" s="36"/>
      <c r="CI69" s="36"/>
      <c r="CJ69" s="36"/>
      <c r="CK69" s="36"/>
      <c r="CL69" s="36"/>
      <c r="CM69" s="36"/>
      <c r="CN69" s="36"/>
      <c r="CO69" s="36"/>
      <c r="CP69" s="36"/>
      <c r="CQ69" s="36"/>
    </row>
    <row r="70" spans="2:95" ht="12.75">
      <c r="B70" s="42"/>
      <c r="C70" s="28"/>
      <c r="D70" s="28"/>
      <c r="E70" s="28"/>
      <c r="F70" s="146"/>
      <c r="G70" s="146"/>
      <c r="H70" s="146"/>
      <c r="I70" s="146"/>
      <c r="J70" s="43"/>
      <c r="K70" s="43"/>
      <c r="L70" s="43"/>
      <c r="M70" s="44"/>
      <c r="N70" s="36"/>
      <c r="O70" s="36"/>
      <c r="P70" s="36"/>
      <c r="Q70" s="36"/>
      <c r="R70" s="36"/>
      <c r="S70" s="36"/>
      <c r="T70" s="36"/>
      <c r="U70" s="36"/>
      <c r="V70" s="36"/>
      <c r="W70" s="36"/>
      <c r="X70" s="36"/>
      <c r="Y70" s="36"/>
      <c r="Z70" s="36"/>
      <c r="AA70" s="36"/>
      <c r="AB70" s="36"/>
      <c r="AC70" s="36"/>
      <c r="AD70" s="36"/>
      <c r="AE70" s="36"/>
      <c r="AF70" s="36"/>
      <c r="AG70" s="36"/>
      <c r="AH70" s="36"/>
      <c r="AI70" s="36"/>
      <c r="AJ70" s="36"/>
      <c r="AK70" s="36"/>
      <c r="AL70" s="36"/>
      <c r="AM70" s="36"/>
      <c r="AN70" s="36"/>
      <c r="AO70" s="36"/>
      <c r="AP70" s="36"/>
      <c r="AQ70" s="36"/>
      <c r="AR70" s="36"/>
      <c r="AS70" s="36"/>
      <c r="AT70" s="36"/>
      <c r="AU70" s="36"/>
      <c r="AV70" s="36"/>
      <c r="AW70" s="36"/>
      <c r="AX70" s="36"/>
      <c r="AY70" s="36"/>
      <c r="AZ70" s="36"/>
      <c r="BA70" s="36"/>
      <c r="BB70" s="36"/>
      <c r="BC70" s="36"/>
      <c r="BD70" s="36"/>
      <c r="BE70" s="36"/>
      <c r="BF70" s="36"/>
      <c r="BG70" s="36"/>
      <c r="BH70" s="36"/>
      <c r="BI70" s="36"/>
      <c r="BJ70" s="36"/>
      <c r="BK70" s="36"/>
      <c r="BL70" s="36"/>
      <c r="BM70" s="36"/>
      <c r="BN70" s="36"/>
      <c r="BO70" s="36"/>
      <c r="BP70" s="36"/>
      <c r="BQ70" s="36"/>
      <c r="BR70" s="36"/>
      <c r="BS70" s="36"/>
      <c r="BT70" s="36"/>
      <c r="BU70" s="36"/>
      <c r="BV70" s="36"/>
      <c r="BW70" s="36"/>
      <c r="BX70" s="36"/>
      <c r="BY70" s="36"/>
      <c r="BZ70" s="36"/>
      <c r="CA70" s="36"/>
      <c r="CB70" s="36"/>
      <c r="CC70" s="36"/>
      <c r="CD70" s="36"/>
      <c r="CE70" s="36"/>
      <c r="CF70" s="36"/>
      <c r="CG70" s="36"/>
      <c r="CH70" s="36"/>
      <c r="CI70" s="36"/>
      <c r="CJ70" s="36"/>
      <c r="CK70" s="36"/>
      <c r="CL70" s="36"/>
      <c r="CM70" s="36"/>
      <c r="CN70" s="36"/>
      <c r="CO70" s="36"/>
      <c r="CP70" s="36"/>
      <c r="CQ70" s="36"/>
    </row>
    <row r="71" spans="2:95" ht="13.5" thickBot="1">
      <c r="B71" s="51"/>
      <c r="C71" s="52"/>
      <c r="D71" s="52"/>
      <c r="E71" s="52"/>
      <c r="F71" s="201"/>
      <c r="G71" s="201"/>
      <c r="H71" s="201"/>
      <c r="I71" s="201"/>
      <c r="J71" s="53"/>
      <c r="K71" s="53"/>
      <c r="L71" s="53"/>
      <c r="M71" s="54"/>
      <c r="N71" s="36"/>
      <c r="O71" s="36"/>
      <c r="P71" s="36"/>
      <c r="Q71" s="36"/>
      <c r="R71" s="36"/>
      <c r="S71" s="36"/>
      <c r="T71" s="36"/>
      <c r="U71" s="36"/>
      <c r="V71" s="36"/>
      <c r="W71" s="36"/>
      <c r="X71" s="36"/>
      <c r="Y71" s="36"/>
      <c r="Z71" s="36"/>
      <c r="AA71" s="36"/>
      <c r="AB71" s="36"/>
      <c r="AC71" s="36"/>
      <c r="AD71" s="36"/>
      <c r="AE71" s="36"/>
      <c r="AF71" s="36"/>
      <c r="AG71" s="36"/>
      <c r="AH71" s="36"/>
      <c r="AI71" s="36"/>
      <c r="AJ71" s="36"/>
      <c r="AK71" s="36"/>
      <c r="AL71" s="36"/>
      <c r="AM71" s="36"/>
      <c r="AN71" s="36"/>
      <c r="AO71" s="36"/>
      <c r="AP71" s="36"/>
      <c r="AQ71" s="36"/>
      <c r="AR71" s="36"/>
      <c r="AS71" s="36"/>
      <c r="AT71" s="36"/>
      <c r="AU71" s="36"/>
      <c r="AV71" s="36"/>
      <c r="AW71" s="36"/>
      <c r="AX71" s="36"/>
      <c r="AY71" s="36"/>
      <c r="AZ71" s="36"/>
      <c r="BA71" s="36"/>
      <c r="BB71" s="36"/>
      <c r="BC71" s="36"/>
      <c r="BD71" s="36"/>
      <c r="BE71" s="36"/>
      <c r="BF71" s="36"/>
      <c r="BG71" s="36"/>
      <c r="BH71" s="36"/>
      <c r="BI71" s="36"/>
      <c r="BJ71" s="36"/>
      <c r="BK71" s="36"/>
      <c r="BL71" s="36"/>
      <c r="BM71" s="36"/>
      <c r="BN71" s="36"/>
      <c r="BO71" s="36"/>
      <c r="BP71" s="36"/>
      <c r="BQ71" s="36"/>
      <c r="BR71" s="36"/>
      <c r="BS71" s="36"/>
      <c r="BT71" s="36"/>
      <c r="BU71" s="36"/>
      <c r="BV71" s="36"/>
      <c r="BW71" s="36"/>
      <c r="BX71" s="36"/>
      <c r="BY71" s="36"/>
      <c r="BZ71" s="36"/>
      <c r="CA71" s="36"/>
      <c r="CB71" s="36"/>
      <c r="CC71" s="36"/>
      <c r="CD71" s="36"/>
      <c r="CE71" s="36"/>
      <c r="CF71" s="36"/>
      <c r="CG71" s="36"/>
      <c r="CH71" s="36"/>
      <c r="CI71" s="36"/>
      <c r="CJ71" s="36"/>
      <c r="CK71" s="36"/>
      <c r="CL71" s="36"/>
      <c r="CM71" s="36"/>
      <c r="CN71" s="36"/>
      <c r="CO71" s="36"/>
      <c r="CP71" s="36"/>
      <c r="CQ71" s="36"/>
    </row>
    <row r="72" s="36" customFormat="1" ht="13.5" customHeight="1"/>
    <row r="73" s="36" customFormat="1" ht="13.5" customHeight="1"/>
    <row r="74" s="36" customFormat="1" ht="13.5" customHeight="1"/>
    <row r="75" s="36" customFormat="1" ht="13.5" customHeight="1"/>
    <row r="76" s="36" customFormat="1" ht="13.5" customHeight="1"/>
    <row r="77" s="36" customFormat="1" ht="13.5" customHeight="1"/>
    <row r="78" s="36" customFormat="1" ht="13.5" customHeight="1"/>
    <row r="79" s="36" customFormat="1" ht="13.5" customHeight="1"/>
    <row r="80" s="36" customFormat="1" ht="13.5" customHeight="1"/>
    <row r="81" s="36" customFormat="1" ht="13.5" customHeight="1"/>
    <row r="82" s="36" customFormat="1" ht="13.5" customHeight="1"/>
    <row r="83" s="36" customFormat="1" ht="13.5" customHeight="1"/>
    <row r="84" s="36" customFormat="1" ht="13.5" customHeight="1"/>
    <row r="85" s="36" customFormat="1" ht="13.5" customHeight="1"/>
    <row r="86" s="36" customFormat="1" ht="13.5" customHeight="1"/>
    <row r="87" s="36" customFormat="1" ht="13.5" customHeight="1"/>
    <row r="88" s="36" customFormat="1" ht="13.5" customHeight="1"/>
    <row r="89" s="36" customFormat="1" ht="13.5" customHeight="1"/>
    <row r="90" s="36" customFormat="1" ht="13.5" customHeight="1"/>
    <row r="91" s="36" customFormat="1" ht="13.5" customHeight="1"/>
    <row r="92" s="36" customFormat="1" ht="13.5" customHeight="1"/>
    <row r="93" s="36" customFormat="1" ht="13.5" customHeight="1"/>
    <row r="94" s="36" customFormat="1" ht="13.5" customHeight="1"/>
    <row r="95" s="36" customFormat="1" ht="13.5" customHeight="1"/>
    <row r="96" s="36" customFormat="1" ht="13.5" customHeight="1"/>
    <row r="97" s="36" customFormat="1" ht="13.5" customHeight="1"/>
    <row r="98" s="36" customFormat="1" ht="13.5" customHeight="1"/>
    <row r="99" s="36" customFormat="1" ht="13.5" customHeight="1"/>
    <row r="100" s="36" customFormat="1" ht="13.5" customHeight="1"/>
    <row r="101" s="36" customFormat="1" ht="13.5" customHeight="1"/>
    <row r="102" s="36" customFormat="1" ht="13.5" customHeight="1"/>
    <row r="103" s="36" customFormat="1" ht="13.5" customHeight="1"/>
    <row r="104" s="36" customFormat="1" ht="13.5" customHeight="1"/>
    <row r="105" s="36" customFormat="1" ht="13.5" customHeight="1"/>
    <row r="106" s="36" customFormat="1" ht="13.5" customHeight="1"/>
    <row r="107" s="36" customFormat="1" ht="13.5" customHeight="1"/>
    <row r="108" s="36" customFormat="1" ht="13.5" customHeight="1"/>
    <row r="109" s="36" customFormat="1" ht="13.5" customHeight="1"/>
    <row r="110" s="36" customFormat="1" ht="13.5" customHeight="1"/>
    <row r="111" s="36" customFormat="1" ht="13.5" customHeight="1"/>
    <row r="112" s="36" customFormat="1" ht="13.5" customHeight="1"/>
    <row r="113" s="36" customFormat="1" ht="13.5" customHeight="1"/>
    <row r="114" s="36" customFormat="1" ht="13.5" customHeight="1"/>
    <row r="115" s="36" customFormat="1" ht="13.5" customHeight="1"/>
    <row r="116" s="36" customFormat="1" ht="13.5" customHeight="1"/>
    <row r="117" s="36" customFormat="1" ht="13.5" customHeight="1"/>
    <row r="118" s="36" customFormat="1" ht="13.5" customHeight="1"/>
    <row r="119" s="36" customFormat="1" ht="13.5" customHeight="1"/>
    <row r="120" s="36" customFormat="1" ht="13.5" customHeight="1"/>
    <row r="121" s="36" customFormat="1" ht="13.5" customHeight="1"/>
    <row r="122" s="36" customFormat="1" ht="13.5" customHeight="1"/>
    <row r="123" s="36" customFormat="1" ht="13.5" customHeight="1"/>
    <row r="124" s="36" customFormat="1" ht="13.5" customHeight="1"/>
    <row r="125" s="36" customFormat="1" ht="13.5" customHeight="1"/>
    <row r="126" s="36" customFormat="1" ht="13.5" customHeight="1"/>
    <row r="127" s="36" customFormat="1" ht="13.5" customHeight="1"/>
    <row r="128" s="36" customFormat="1" ht="13.5" customHeight="1"/>
    <row r="129" s="36" customFormat="1" ht="13.5" customHeight="1"/>
    <row r="130" s="36" customFormat="1" ht="13.5" customHeight="1"/>
    <row r="131" s="36" customFormat="1" ht="13.5" customHeight="1"/>
    <row r="132" s="36" customFormat="1" ht="13.5" customHeight="1"/>
    <row r="133" s="36" customFormat="1" ht="13.5" customHeight="1"/>
    <row r="134" s="36" customFormat="1" ht="13.5" customHeight="1"/>
    <row r="135" s="36" customFormat="1" ht="13.5" customHeight="1"/>
    <row r="136" s="36" customFormat="1" ht="13.5" customHeight="1"/>
    <row r="137" s="36" customFormat="1" ht="13.5" customHeight="1"/>
    <row r="138" s="36" customFormat="1" ht="13.5" customHeight="1"/>
    <row r="139" s="36" customFormat="1" ht="13.5" customHeight="1"/>
    <row r="140" s="36" customFormat="1" ht="13.5" customHeight="1"/>
    <row r="141" s="36" customFormat="1" ht="13.5" customHeight="1"/>
    <row r="142" s="36" customFormat="1" ht="13.5" customHeight="1"/>
    <row r="143" s="36" customFormat="1" ht="13.5" customHeight="1"/>
    <row r="144" s="36" customFormat="1" ht="13.5" customHeight="1"/>
    <row r="145" s="36" customFormat="1" ht="13.5" customHeight="1"/>
    <row r="146" s="36" customFormat="1" ht="13.5" customHeight="1"/>
    <row r="147" s="36" customFormat="1" ht="13.5" customHeight="1"/>
    <row r="148" s="36" customFormat="1" ht="13.5" customHeight="1"/>
    <row r="149" s="36" customFormat="1" ht="13.5" customHeight="1"/>
    <row r="150" s="36" customFormat="1" ht="13.5" customHeight="1"/>
    <row r="151" s="36" customFormat="1" ht="13.5" customHeight="1"/>
    <row r="152" s="36" customFormat="1" ht="13.5" customHeight="1"/>
    <row r="153" s="36" customFormat="1" ht="13.5" customHeight="1"/>
    <row r="154" s="36" customFormat="1" ht="13.5" customHeight="1"/>
    <row r="155" s="36" customFormat="1" ht="13.5" customHeight="1"/>
    <row r="156" s="36" customFormat="1" ht="13.5" customHeight="1"/>
    <row r="157" s="36" customFormat="1" ht="13.5" customHeight="1"/>
    <row r="158" s="36" customFormat="1" ht="13.5" customHeight="1"/>
    <row r="159" s="36" customFormat="1" ht="13.5" customHeight="1"/>
    <row r="160" s="36" customFormat="1" ht="13.5" customHeight="1"/>
    <row r="161" s="36" customFormat="1" ht="13.5" customHeight="1"/>
    <row r="162" s="36" customFormat="1" ht="13.5" customHeight="1"/>
    <row r="163" s="36" customFormat="1" ht="13.5" customHeight="1"/>
    <row r="164" s="36" customFormat="1" ht="13.5" customHeight="1"/>
    <row r="165" s="36" customFormat="1" ht="13.5" customHeight="1"/>
    <row r="166" s="36" customFormat="1" ht="13.5" customHeight="1"/>
    <row r="167" s="36" customFormat="1" ht="13.5" customHeight="1"/>
    <row r="168" s="36" customFormat="1" ht="13.5" customHeight="1"/>
    <row r="169" s="36" customFormat="1" ht="13.5" customHeight="1"/>
    <row r="170" s="36" customFormat="1" ht="13.5" customHeight="1"/>
    <row r="171" s="36" customFormat="1" ht="13.5" customHeight="1"/>
    <row r="172" s="36" customFormat="1" ht="13.5" customHeight="1"/>
    <row r="173" s="36" customFormat="1" ht="13.5" customHeight="1"/>
    <row r="174" s="36" customFormat="1" ht="13.5" customHeight="1"/>
    <row r="175" s="36" customFormat="1" ht="13.5" customHeight="1"/>
    <row r="176" s="36" customFormat="1" ht="13.5" customHeight="1"/>
    <row r="177" s="36" customFormat="1" ht="13.5" customHeight="1"/>
    <row r="178" s="36" customFormat="1" ht="13.5" customHeight="1"/>
    <row r="179" s="36" customFormat="1" ht="13.5" customHeight="1"/>
    <row r="180" s="36" customFormat="1" ht="13.5" customHeight="1"/>
    <row r="181" s="36" customFormat="1" ht="13.5" customHeight="1"/>
    <row r="182" s="36" customFormat="1" ht="13.5" customHeight="1"/>
    <row r="183" s="36" customFormat="1" ht="13.5" customHeight="1"/>
    <row r="184" s="36" customFormat="1" ht="13.5" customHeight="1"/>
    <row r="185" s="36" customFormat="1" ht="13.5" customHeight="1"/>
    <row r="186" s="36" customFormat="1" ht="13.5" customHeight="1"/>
    <row r="187" s="36" customFormat="1" ht="13.5" customHeight="1"/>
    <row r="188" s="36" customFormat="1" ht="13.5" customHeight="1"/>
    <row r="189" s="36" customFormat="1" ht="13.5" customHeight="1"/>
    <row r="190" s="36" customFormat="1" ht="13.5" customHeight="1"/>
    <row r="191" s="36" customFormat="1" ht="13.5" customHeight="1"/>
    <row r="192" s="36" customFormat="1" ht="13.5" customHeight="1"/>
    <row r="193" s="36" customFormat="1" ht="13.5" customHeight="1"/>
    <row r="194" s="36" customFormat="1" ht="13.5" customHeight="1"/>
    <row r="195" s="36" customFormat="1" ht="13.5" customHeight="1"/>
    <row r="196" s="36" customFormat="1" ht="13.5" customHeight="1"/>
    <row r="197" s="36" customFormat="1" ht="13.5" customHeight="1"/>
    <row r="198" s="36" customFormat="1" ht="13.5" customHeight="1"/>
    <row r="199" s="36" customFormat="1" ht="13.5" customHeight="1"/>
    <row r="200" s="36" customFormat="1" ht="13.5" customHeight="1"/>
    <row r="201" s="36" customFormat="1" ht="13.5" customHeight="1"/>
    <row r="202" s="36" customFormat="1" ht="13.5" customHeight="1"/>
    <row r="203" s="36" customFormat="1" ht="13.5" customHeight="1"/>
    <row r="204" s="36" customFormat="1" ht="13.5" customHeight="1"/>
    <row r="205" s="36" customFormat="1" ht="13.5" customHeight="1"/>
    <row r="206" s="36" customFormat="1" ht="13.5" customHeight="1"/>
    <row r="207" s="36" customFormat="1" ht="13.5" customHeight="1"/>
    <row r="208" s="36" customFormat="1" ht="13.5" customHeight="1"/>
    <row r="209" s="36" customFormat="1" ht="13.5" customHeight="1"/>
    <row r="210" s="36" customFormat="1" ht="13.5" customHeight="1"/>
    <row r="211" s="36" customFormat="1" ht="13.5" customHeight="1"/>
    <row r="212" s="36" customFormat="1" ht="13.5" customHeight="1"/>
    <row r="213" s="36" customFormat="1" ht="13.5" customHeight="1"/>
    <row r="214" s="36" customFormat="1" ht="13.5" customHeight="1"/>
    <row r="215" s="36" customFormat="1" ht="13.5" customHeight="1"/>
    <row r="216" s="36" customFormat="1" ht="13.5" customHeight="1"/>
    <row r="217" s="36" customFormat="1" ht="13.5" customHeight="1"/>
    <row r="218" s="36" customFormat="1" ht="13.5" customHeight="1"/>
    <row r="219" s="36" customFormat="1" ht="13.5" customHeight="1"/>
    <row r="220" s="36" customFormat="1" ht="13.5" customHeight="1"/>
    <row r="221" s="36" customFormat="1" ht="13.5" customHeight="1"/>
    <row r="222" s="36" customFormat="1" ht="13.5" customHeight="1"/>
    <row r="223" s="36" customFormat="1" ht="13.5" customHeight="1"/>
    <row r="224" s="36" customFormat="1" ht="13.5" customHeight="1"/>
    <row r="225" s="36" customFormat="1" ht="13.5" customHeight="1"/>
    <row r="226" s="36" customFormat="1" ht="13.5" customHeight="1"/>
    <row r="227" s="36" customFormat="1" ht="13.5" customHeight="1"/>
    <row r="228" s="36" customFormat="1" ht="13.5" customHeight="1"/>
    <row r="229" s="36" customFormat="1" ht="13.5" customHeight="1"/>
    <row r="230" s="36" customFormat="1" ht="13.5" customHeight="1"/>
    <row r="231" s="36" customFormat="1" ht="13.5" customHeight="1"/>
    <row r="232" s="36" customFormat="1" ht="13.5" customHeight="1"/>
    <row r="233" s="36" customFormat="1" ht="13.5" customHeight="1"/>
    <row r="234" s="36" customFormat="1" ht="13.5" customHeight="1"/>
    <row r="235" s="36" customFormat="1" ht="13.5" customHeight="1"/>
    <row r="236" s="36" customFormat="1" ht="13.5" customHeight="1"/>
    <row r="237" s="36" customFormat="1" ht="13.5" customHeight="1"/>
    <row r="238" s="36" customFormat="1" ht="13.5" customHeight="1"/>
    <row r="239" s="36" customFormat="1" ht="13.5" customHeight="1"/>
    <row r="240" s="36" customFormat="1" ht="13.5" customHeight="1"/>
    <row r="241" s="36" customFormat="1" ht="13.5" customHeight="1"/>
    <row r="242" s="36" customFormat="1" ht="13.5" customHeight="1"/>
    <row r="243" s="36" customFormat="1" ht="13.5" customHeight="1"/>
    <row r="244" s="36" customFormat="1" ht="13.5" customHeight="1"/>
    <row r="245" s="36" customFormat="1" ht="13.5" customHeight="1"/>
    <row r="246" s="36" customFormat="1" ht="13.5" customHeight="1"/>
    <row r="247" s="36" customFormat="1" ht="13.5" customHeight="1"/>
    <row r="248" s="36" customFormat="1" ht="13.5" customHeight="1"/>
    <row r="249" s="36" customFormat="1" ht="13.5" customHeight="1"/>
    <row r="250" s="36" customFormat="1" ht="13.5" customHeight="1"/>
    <row r="251" s="36" customFormat="1" ht="13.5" customHeight="1"/>
    <row r="252" s="36" customFormat="1" ht="13.5" customHeight="1"/>
    <row r="253" s="36" customFormat="1" ht="13.5" customHeight="1"/>
    <row r="254" s="36" customFormat="1" ht="13.5" customHeight="1"/>
    <row r="255" s="36" customFormat="1" ht="13.5" customHeight="1"/>
    <row r="256" s="36" customFormat="1" ht="13.5" customHeight="1"/>
    <row r="257" s="36" customFormat="1" ht="13.5" customHeight="1"/>
    <row r="258" s="36" customFormat="1" ht="13.5" customHeight="1"/>
    <row r="259" s="36" customFormat="1" ht="13.5" customHeight="1"/>
    <row r="260" s="36" customFormat="1" ht="13.5" customHeight="1"/>
    <row r="261" s="36" customFormat="1" ht="13.5" customHeight="1"/>
    <row r="262" s="36" customFormat="1" ht="13.5" customHeight="1"/>
    <row r="263" s="36" customFormat="1" ht="13.5" customHeight="1"/>
    <row r="264" s="36" customFormat="1" ht="13.5" customHeight="1"/>
    <row r="265" s="36" customFormat="1" ht="13.5" customHeight="1"/>
    <row r="266" s="36" customFormat="1" ht="13.5" customHeight="1"/>
    <row r="267" s="36" customFormat="1" ht="13.5" customHeight="1"/>
    <row r="268" s="36" customFormat="1" ht="13.5" customHeight="1"/>
    <row r="269" s="36" customFormat="1" ht="13.5" customHeight="1"/>
    <row r="270" s="36" customFormat="1" ht="13.5" customHeight="1"/>
    <row r="271" s="36" customFormat="1" ht="13.5" customHeight="1"/>
    <row r="272" s="36" customFormat="1" ht="13.5" customHeight="1"/>
    <row r="273" s="36" customFormat="1" ht="13.5" customHeight="1"/>
    <row r="274" s="36" customFormat="1" ht="13.5" customHeight="1"/>
    <row r="275" s="36" customFormat="1" ht="13.5" customHeight="1"/>
    <row r="276" s="36" customFormat="1" ht="13.5" customHeight="1"/>
    <row r="277" s="36" customFormat="1" ht="13.5" customHeight="1"/>
    <row r="278" s="36" customFormat="1" ht="13.5" customHeight="1"/>
    <row r="279" s="36" customFormat="1" ht="13.5" customHeight="1"/>
    <row r="280" s="36" customFormat="1" ht="13.5" customHeight="1"/>
    <row r="281" s="36" customFormat="1" ht="13.5" customHeight="1"/>
    <row r="282" s="36" customFormat="1" ht="13.5" customHeight="1"/>
    <row r="283" s="36" customFormat="1" ht="13.5" customHeight="1"/>
    <row r="284" s="36" customFormat="1" ht="13.5" customHeight="1"/>
    <row r="285" s="36" customFormat="1" ht="13.5" customHeight="1"/>
    <row r="286" s="36" customFormat="1" ht="13.5" customHeight="1"/>
    <row r="287" s="36" customFormat="1" ht="13.5" customHeight="1"/>
    <row r="288" s="36" customFormat="1" ht="13.5" customHeight="1"/>
    <row r="289" s="36" customFormat="1" ht="13.5" customHeight="1"/>
    <row r="290" s="36" customFormat="1" ht="13.5" customHeight="1"/>
    <row r="291" s="36" customFormat="1" ht="13.5" customHeight="1"/>
    <row r="292" s="36" customFormat="1" ht="13.5" customHeight="1"/>
    <row r="293" s="36" customFormat="1" ht="13.5" customHeight="1"/>
    <row r="294" s="36" customFormat="1" ht="13.5" customHeight="1"/>
    <row r="295" s="36" customFormat="1" ht="13.5" customHeight="1"/>
    <row r="296" s="36" customFormat="1" ht="13.5" customHeight="1"/>
    <row r="297" s="36" customFormat="1" ht="13.5" customHeight="1"/>
    <row r="298" s="36" customFormat="1" ht="13.5" customHeight="1"/>
    <row r="299" s="36" customFormat="1" ht="13.5" customHeight="1"/>
    <row r="300" s="36" customFormat="1" ht="13.5" customHeight="1"/>
    <row r="301" s="36" customFormat="1" ht="13.5" customHeight="1"/>
    <row r="302" s="36" customFormat="1" ht="13.5" customHeight="1"/>
    <row r="303" s="36" customFormat="1" ht="13.5" customHeight="1"/>
    <row r="304" s="36" customFormat="1" ht="13.5" customHeight="1"/>
    <row r="305" s="36" customFormat="1" ht="13.5" customHeight="1"/>
    <row r="306" s="36" customFormat="1" ht="13.5" customHeight="1"/>
    <row r="307" s="36" customFormat="1" ht="13.5" customHeight="1"/>
    <row r="308" s="36" customFormat="1" ht="13.5" customHeight="1"/>
    <row r="309" s="36" customFormat="1" ht="13.5" customHeight="1"/>
    <row r="310" s="36" customFormat="1" ht="13.5" customHeight="1"/>
    <row r="311" s="36" customFormat="1" ht="13.5" customHeight="1"/>
    <row r="312" s="36" customFormat="1" ht="13.5" customHeight="1"/>
    <row r="313" s="36" customFormat="1" ht="13.5" customHeight="1"/>
    <row r="314" s="36" customFormat="1" ht="13.5" customHeight="1"/>
    <row r="315" s="36" customFormat="1" ht="13.5" customHeight="1"/>
    <row r="316" s="36" customFormat="1" ht="13.5" customHeight="1"/>
    <row r="317" s="36" customFormat="1" ht="13.5" customHeight="1"/>
    <row r="318" s="36" customFormat="1" ht="13.5" customHeight="1"/>
    <row r="319" s="36" customFormat="1" ht="13.5" customHeight="1"/>
    <row r="320" s="36" customFormat="1" ht="13.5" customHeight="1"/>
    <row r="321" s="36" customFormat="1" ht="13.5" customHeight="1"/>
    <row r="322" s="36" customFormat="1" ht="13.5" customHeight="1"/>
    <row r="323" s="36" customFormat="1" ht="13.5" customHeight="1"/>
    <row r="324" s="36" customFormat="1" ht="13.5" customHeight="1"/>
    <row r="325" s="36" customFormat="1" ht="13.5" customHeight="1"/>
    <row r="326" s="36" customFormat="1" ht="13.5" customHeight="1"/>
    <row r="327" s="36" customFormat="1" ht="13.5" customHeight="1"/>
    <row r="328" s="36" customFormat="1" ht="13.5" customHeight="1"/>
    <row r="329" s="36" customFormat="1" ht="13.5" customHeight="1"/>
    <row r="330" s="36" customFormat="1" ht="13.5" customHeight="1"/>
    <row r="331" s="36" customFormat="1" ht="13.5" customHeight="1"/>
    <row r="332" s="36" customFormat="1" ht="13.5" customHeight="1"/>
    <row r="333" s="36" customFormat="1" ht="13.5" customHeight="1"/>
    <row r="334" s="36" customFormat="1" ht="13.5" customHeight="1"/>
    <row r="335" s="36" customFormat="1" ht="13.5" customHeight="1"/>
    <row r="336" s="36" customFormat="1" ht="13.5" customHeight="1"/>
    <row r="337" s="36" customFormat="1" ht="13.5" customHeight="1"/>
    <row r="338" s="36" customFormat="1" ht="13.5" customHeight="1"/>
    <row r="339" s="36" customFormat="1" ht="13.5" customHeight="1"/>
    <row r="340" s="36" customFormat="1" ht="13.5" customHeight="1"/>
    <row r="341" s="36" customFormat="1" ht="13.5" customHeight="1"/>
    <row r="342" s="36" customFormat="1" ht="13.5" customHeight="1"/>
    <row r="343" s="36" customFormat="1" ht="13.5" customHeight="1"/>
    <row r="344" s="36" customFormat="1" ht="13.5" customHeight="1"/>
    <row r="345" s="36" customFormat="1" ht="13.5" customHeight="1"/>
    <row r="346" s="36" customFormat="1" ht="13.5" customHeight="1"/>
    <row r="347" s="36" customFormat="1" ht="13.5" customHeight="1"/>
    <row r="348" s="36" customFormat="1" ht="13.5" customHeight="1"/>
    <row r="349" s="36" customFormat="1" ht="13.5" customHeight="1"/>
    <row r="350" s="36" customFormat="1" ht="13.5" customHeight="1"/>
    <row r="351" s="36" customFormat="1" ht="13.5" customHeight="1"/>
    <row r="352" s="36" customFormat="1" ht="13.5" customHeight="1"/>
    <row r="353" s="36" customFormat="1" ht="13.5" customHeight="1"/>
    <row r="354" s="36" customFormat="1" ht="13.5" customHeight="1"/>
    <row r="355" s="36" customFormat="1" ht="13.5" customHeight="1"/>
    <row r="356" s="36" customFormat="1" ht="13.5" customHeight="1"/>
    <row r="357" s="36" customFormat="1" ht="13.5" customHeight="1"/>
    <row r="358" s="36" customFormat="1" ht="13.5" customHeight="1"/>
    <row r="359" s="36" customFormat="1" ht="13.5" customHeight="1"/>
    <row r="360" s="36" customFormat="1" ht="13.5" customHeight="1"/>
    <row r="361" s="36" customFormat="1" ht="13.5" customHeight="1"/>
    <row r="362" s="36" customFormat="1" ht="13.5" customHeight="1"/>
    <row r="363" s="36" customFormat="1" ht="13.5" customHeight="1"/>
    <row r="364" s="36" customFormat="1" ht="13.5" customHeight="1"/>
    <row r="365" s="36" customFormat="1" ht="13.5" customHeight="1"/>
    <row r="366" s="36" customFormat="1" ht="13.5" customHeight="1"/>
    <row r="367" s="36" customFormat="1" ht="13.5" customHeight="1"/>
    <row r="368" s="36" customFormat="1" ht="13.5" customHeight="1"/>
    <row r="369" s="36" customFormat="1" ht="13.5" customHeight="1"/>
    <row r="370" s="36" customFormat="1" ht="13.5" customHeight="1"/>
    <row r="371" s="36" customFormat="1" ht="13.5" customHeight="1"/>
    <row r="372" s="36" customFormat="1" ht="13.5" customHeight="1"/>
    <row r="373" s="36" customFormat="1" ht="13.5" customHeight="1"/>
    <row r="374" s="36" customFormat="1" ht="13.5" customHeight="1"/>
    <row r="375" s="36" customFormat="1" ht="13.5" customHeight="1"/>
    <row r="376" s="36" customFormat="1" ht="13.5" customHeight="1"/>
    <row r="377" s="36" customFormat="1" ht="13.5" customHeight="1"/>
    <row r="378" s="36" customFormat="1" ht="13.5" customHeight="1"/>
    <row r="379" s="36" customFormat="1" ht="13.5" customHeight="1"/>
    <row r="380" s="36" customFormat="1" ht="13.5" customHeight="1"/>
    <row r="381" s="36" customFormat="1" ht="13.5" customHeight="1"/>
    <row r="382" s="36" customFormat="1" ht="13.5" customHeight="1"/>
    <row r="383" s="36" customFormat="1" ht="13.5" customHeight="1"/>
    <row r="384" s="36" customFormat="1" ht="13.5" customHeight="1"/>
    <row r="385" s="36" customFormat="1" ht="13.5" customHeight="1"/>
    <row r="386" s="36" customFormat="1" ht="13.5" customHeight="1"/>
    <row r="387" s="36" customFormat="1" ht="13.5" customHeight="1"/>
    <row r="388" s="36" customFormat="1" ht="13.5" customHeight="1"/>
    <row r="389" s="36" customFormat="1" ht="13.5" customHeight="1"/>
    <row r="390" s="36" customFormat="1" ht="13.5" customHeight="1"/>
    <row r="391" s="36" customFormat="1" ht="13.5" customHeight="1"/>
    <row r="392" s="36" customFormat="1" ht="13.5" customHeight="1"/>
    <row r="393" s="36" customFormat="1" ht="13.5" customHeight="1"/>
    <row r="394" s="36" customFormat="1" ht="13.5" customHeight="1"/>
    <row r="395" s="36" customFormat="1" ht="13.5" customHeight="1"/>
    <row r="396" s="36" customFormat="1" ht="13.5" customHeight="1"/>
    <row r="397" s="36" customFormat="1" ht="13.5" customHeight="1"/>
    <row r="398" s="36" customFormat="1" ht="13.5" customHeight="1"/>
    <row r="399" s="36" customFormat="1" ht="13.5" customHeight="1"/>
    <row r="400" s="36" customFormat="1" ht="13.5" customHeight="1"/>
    <row r="401" s="36" customFormat="1" ht="13.5" customHeight="1"/>
    <row r="402" s="36" customFormat="1" ht="13.5" customHeight="1"/>
    <row r="403" s="36" customFormat="1" ht="13.5" customHeight="1"/>
    <row r="404" s="36" customFormat="1" ht="13.5" customHeight="1"/>
    <row r="405" s="36" customFormat="1" ht="13.5" customHeight="1"/>
    <row r="406" s="36" customFormat="1" ht="13.5" customHeight="1"/>
    <row r="407" s="36" customFormat="1" ht="13.5" customHeight="1"/>
    <row r="408" s="36" customFormat="1" ht="13.5" customHeight="1"/>
    <row r="409" s="36" customFormat="1" ht="13.5" customHeight="1"/>
    <row r="410" s="36" customFormat="1" ht="13.5" customHeight="1"/>
    <row r="411" s="36" customFormat="1" ht="13.5" customHeight="1"/>
    <row r="412" s="36" customFormat="1" ht="13.5" customHeight="1"/>
    <row r="413" s="36" customFormat="1" ht="13.5" customHeight="1"/>
    <row r="414" s="36" customFormat="1" ht="13.5" customHeight="1"/>
    <row r="415" s="36" customFormat="1" ht="13.5" customHeight="1"/>
    <row r="416" s="36" customFormat="1" ht="13.5" customHeight="1"/>
    <row r="417" s="36" customFormat="1" ht="13.5" customHeight="1"/>
    <row r="418" s="36" customFormat="1" ht="13.5" customHeight="1"/>
    <row r="419" s="36" customFormat="1" ht="13.5" customHeight="1"/>
    <row r="420" s="36" customFormat="1" ht="13.5" customHeight="1"/>
    <row r="421" s="36" customFormat="1" ht="13.5" customHeight="1"/>
    <row r="422" s="36" customFormat="1" ht="13.5" customHeight="1"/>
    <row r="423" s="36" customFormat="1" ht="13.5" customHeight="1"/>
    <row r="424" s="36" customFormat="1" ht="13.5" customHeight="1"/>
    <row r="425" s="36" customFormat="1" ht="13.5" customHeight="1"/>
    <row r="426" s="36" customFormat="1" ht="13.5" customHeight="1"/>
    <row r="427" s="36" customFormat="1" ht="13.5" customHeight="1"/>
    <row r="428" s="36" customFormat="1" ht="13.5" customHeight="1"/>
    <row r="429" s="36" customFormat="1" ht="13.5" customHeight="1"/>
    <row r="430" s="36" customFormat="1" ht="13.5" customHeight="1"/>
    <row r="431" s="36" customFormat="1" ht="13.5" customHeight="1"/>
    <row r="432" s="36" customFormat="1" ht="13.5" customHeight="1"/>
    <row r="433" s="36" customFormat="1" ht="13.5" customHeight="1"/>
    <row r="434" s="36" customFormat="1" ht="13.5" customHeight="1"/>
    <row r="435" s="36" customFormat="1" ht="13.5" customHeight="1"/>
    <row r="436" s="36" customFormat="1" ht="13.5" customHeight="1"/>
    <row r="437" s="36" customFormat="1" ht="13.5" customHeight="1"/>
    <row r="438" s="36" customFormat="1" ht="13.5" customHeight="1"/>
    <row r="439" s="36" customFormat="1" ht="13.5" customHeight="1"/>
    <row r="440" s="36" customFormat="1" ht="13.5" customHeight="1"/>
    <row r="441" s="36" customFormat="1" ht="13.5" customHeight="1"/>
    <row r="442" s="36" customFormat="1" ht="13.5" customHeight="1"/>
    <row r="443" s="36" customFormat="1" ht="13.5" customHeight="1"/>
    <row r="444" s="36" customFormat="1" ht="13.5" customHeight="1"/>
    <row r="445" s="36" customFormat="1" ht="13.5" customHeight="1"/>
    <row r="446" s="36" customFormat="1" ht="13.5" customHeight="1"/>
    <row r="447" s="36" customFormat="1" ht="13.5" customHeight="1"/>
    <row r="448" s="36" customFormat="1" ht="13.5" customHeight="1"/>
    <row r="449" s="36" customFormat="1" ht="13.5" customHeight="1"/>
    <row r="450" s="36" customFormat="1" ht="13.5" customHeight="1"/>
    <row r="451" s="36" customFormat="1" ht="13.5" customHeight="1"/>
    <row r="452" s="36" customFormat="1" ht="13.5" customHeight="1"/>
    <row r="453" s="36" customFormat="1" ht="13.5" customHeight="1"/>
    <row r="454" s="36" customFormat="1" ht="13.5" customHeight="1"/>
    <row r="455" s="36" customFormat="1" ht="13.5" customHeight="1"/>
    <row r="456" s="36" customFormat="1" ht="13.5" customHeight="1"/>
    <row r="457" s="36" customFormat="1" ht="13.5" customHeight="1"/>
    <row r="458" s="36" customFormat="1" ht="13.5" customHeight="1"/>
    <row r="459" s="36" customFormat="1" ht="13.5" customHeight="1"/>
    <row r="460" s="36" customFormat="1" ht="13.5" customHeight="1"/>
    <row r="461" s="36" customFormat="1" ht="13.5" customHeight="1"/>
    <row r="462" s="36" customFormat="1" ht="13.5" customHeight="1"/>
    <row r="463" s="36" customFormat="1" ht="13.5" customHeight="1"/>
    <row r="464" s="36" customFormat="1" ht="13.5" customHeight="1"/>
    <row r="465" s="36" customFormat="1" ht="13.5" customHeight="1"/>
    <row r="466" s="36" customFormat="1" ht="13.5" customHeight="1"/>
    <row r="467" s="36" customFormat="1" ht="13.5" customHeight="1"/>
    <row r="468" s="36" customFormat="1" ht="13.5" customHeight="1"/>
    <row r="469" s="36" customFormat="1" ht="13.5" customHeight="1"/>
    <row r="470" s="36" customFormat="1" ht="13.5" customHeight="1"/>
    <row r="471" s="36" customFormat="1" ht="13.5" customHeight="1"/>
    <row r="472" s="36" customFormat="1" ht="13.5" customHeight="1"/>
    <row r="473" s="36" customFormat="1" ht="13.5" customHeight="1"/>
    <row r="474" s="36" customFormat="1" ht="13.5" customHeight="1"/>
    <row r="475" s="36" customFormat="1" ht="13.5" customHeight="1"/>
    <row r="476" s="36" customFormat="1" ht="13.5" customHeight="1"/>
    <row r="477" s="36" customFormat="1" ht="13.5" customHeight="1"/>
    <row r="478" s="36" customFormat="1" ht="13.5" customHeight="1"/>
    <row r="479" s="36" customFormat="1" ht="13.5" customHeight="1"/>
    <row r="480" s="36" customFormat="1" ht="13.5" customHeight="1"/>
    <row r="481" s="36" customFormat="1" ht="13.5" customHeight="1"/>
    <row r="482" s="36" customFormat="1" ht="13.5" customHeight="1"/>
    <row r="483" s="36" customFormat="1" ht="13.5" customHeight="1"/>
    <row r="484" s="36" customFormat="1" ht="13.5" customHeight="1"/>
    <row r="485" s="36" customFormat="1" ht="13.5" customHeight="1"/>
    <row r="486" s="36" customFormat="1" ht="13.5" customHeight="1"/>
    <row r="487" s="36" customFormat="1" ht="13.5" customHeight="1"/>
    <row r="488" s="36" customFormat="1" ht="13.5" customHeight="1"/>
    <row r="489" s="36" customFormat="1" ht="13.5" customHeight="1"/>
    <row r="490" s="36" customFormat="1" ht="13.5" customHeight="1"/>
    <row r="491" s="36" customFormat="1" ht="13.5" customHeight="1"/>
    <row r="492" s="36" customFormat="1" ht="13.5" customHeight="1"/>
    <row r="493" s="36" customFormat="1" ht="13.5" customHeight="1"/>
    <row r="494" s="36" customFormat="1" ht="13.5" customHeight="1"/>
    <row r="495" s="36" customFormat="1" ht="13.5" customHeight="1"/>
    <row r="496" s="36" customFormat="1" ht="13.5" customHeight="1"/>
    <row r="497" s="36" customFormat="1" ht="13.5" customHeight="1"/>
    <row r="498" s="36" customFormat="1" ht="13.5" customHeight="1"/>
    <row r="499" s="36" customFormat="1" ht="13.5" customHeight="1"/>
    <row r="500" s="36" customFormat="1" ht="13.5" customHeight="1"/>
    <row r="501" s="36" customFormat="1" ht="13.5" customHeight="1"/>
    <row r="502" s="36" customFormat="1" ht="13.5" customHeight="1"/>
    <row r="503" s="36" customFormat="1" ht="13.5" customHeight="1"/>
    <row r="504" s="36" customFormat="1" ht="13.5" customHeight="1"/>
    <row r="505" s="36" customFormat="1" ht="13.5" customHeight="1"/>
    <row r="506" s="36" customFormat="1" ht="13.5" customHeight="1"/>
    <row r="507" s="36" customFormat="1" ht="13.5" customHeight="1"/>
    <row r="508" s="36" customFormat="1" ht="13.5" customHeight="1"/>
    <row r="509" s="36" customFormat="1" ht="13.5" customHeight="1"/>
    <row r="510" s="36" customFormat="1" ht="13.5" customHeight="1"/>
    <row r="511" s="36" customFormat="1" ht="13.5" customHeight="1"/>
    <row r="512" s="36" customFormat="1" ht="13.5" customHeight="1"/>
    <row r="513" s="36" customFormat="1" ht="13.5" customHeight="1"/>
    <row r="514" s="36" customFormat="1" ht="13.5" customHeight="1"/>
    <row r="515" s="36" customFormat="1" ht="13.5" customHeight="1"/>
    <row r="516" s="36" customFormat="1" ht="13.5" customHeight="1"/>
    <row r="517" s="36" customFormat="1" ht="13.5" customHeight="1"/>
    <row r="518" s="36" customFormat="1" ht="13.5" customHeight="1"/>
    <row r="519" s="36" customFormat="1" ht="13.5" customHeight="1"/>
    <row r="520" s="36" customFormat="1" ht="13.5" customHeight="1"/>
    <row r="521" s="36" customFormat="1" ht="13.5" customHeight="1"/>
    <row r="522" s="36" customFormat="1" ht="13.5" customHeight="1"/>
    <row r="523" s="36" customFormat="1" ht="13.5" customHeight="1"/>
    <row r="524" s="36" customFormat="1" ht="13.5" customHeight="1"/>
    <row r="525" s="36" customFormat="1" ht="13.5" customHeight="1"/>
    <row r="526" s="36" customFormat="1" ht="13.5" customHeight="1"/>
    <row r="527" s="36" customFormat="1" ht="13.5" customHeight="1"/>
    <row r="528" s="36" customFormat="1" ht="13.5" customHeight="1"/>
    <row r="529" s="36" customFormat="1" ht="13.5" customHeight="1"/>
    <row r="530" s="36" customFormat="1" ht="13.5" customHeight="1"/>
    <row r="531" s="36" customFormat="1" ht="13.5" customHeight="1"/>
    <row r="532" s="36" customFormat="1" ht="13.5" customHeight="1"/>
    <row r="533" s="36" customFormat="1" ht="13.5" customHeight="1"/>
    <row r="534" s="36" customFormat="1" ht="13.5" customHeight="1"/>
    <row r="535" s="36" customFormat="1" ht="13.5" customHeight="1"/>
    <row r="536" s="36" customFormat="1" ht="13.5" customHeight="1"/>
    <row r="537" s="36" customFormat="1" ht="13.5" customHeight="1"/>
    <row r="538" s="36" customFormat="1" ht="13.5" customHeight="1"/>
    <row r="539" s="36" customFormat="1" ht="13.5" customHeight="1"/>
    <row r="540" s="36" customFormat="1" ht="13.5" customHeight="1"/>
    <row r="541" s="36" customFormat="1" ht="13.5" customHeight="1"/>
    <row r="542" s="36" customFormat="1" ht="13.5" customHeight="1"/>
    <row r="543" s="36" customFormat="1" ht="13.5" customHeight="1"/>
    <row r="544" s="36" customFormat="1" ht="13.5" customHeight="1"/>
    <row r="545" s="36" customFormat="1" ht="13.5" customHeight="1"/>
    <row r="546" s="36" customFormat="1" ht="13.5" customHeight="1"/>
    <row r="547" s="36" customFormat="1" ht="13.5" customHeight="1"/>
    <row r="548" s="36" customFormat="1" ht="13.5" customHeight="1"/>
    <row r="549" s="36" customFormat="1" ht="13.5" customHeight="1"/>
    <row r="550" s="36" customFormat="1" ht="13.5" customHeight="1"/>
    <row r="551" s="36" customFormat="1" ht="13.5" customHeight="1"/>
    <row r="552" s="36" customFormat="1" ht="13.5" customHeight="1"/>
    <row r="553" s="36" customFormat="1" ht="13.5" customHeight="1"/>
    <row r="554" s="36" customFormat="1" ht="13.5" customHeight="1"/>
    <row r="555" s="36" customFormat="1" ht="13.5" customHeight="1"/>
    <row r="556" s="36" customFormat="1" ht="13.5" customHeight="1"/>
    <row r="557" s="36" customFormat="1" ht="13.5" customHeight="1"/>
    <row r="558" s="36" customFormat="1" ht="13.5" customHeight="1"/>
    <row r="559" s="36" customFormat="1" ht="13.5" customHeight="1"/>
    <row r="560" s="36" customFormat="1" ht="13.5" customHeight="1"/>
    <row r="561" s="36" customFormat="1" ht="13.5" customHeight="1"/>
    <row r="562" s="36" customFormat="1" ht="13.5" customHeight="1"/>
    <row r="563" s="36" customFormat="1" ht="13.5" customHeight="1"/>
    <row r="564" s="36" customFormat="1" ht="13.5" customHeight="1"/>
    <row r="565" s="36" customFormat="1" ht="13.5" customHeight="1"/>
    <row r="566" s="36" customFormat="1" ht="13.5" customHeight="1"/>
    <row r="567" s="36" customFormat="1" ht="13.5" customHeight="1"/>
    <row r="568" s="36" customFormat="1" ht="13.5" customHeight="1"/>
    <row r="569" s="36" customFormat="1" ht="13.5" customHeight="1"/>
    <row r="570" s="36" customFormat="1" ht="13.5" customHeight="1"/>
    <row r="571" s="36" customFormat="1" ht="13.5" customHeight="1"/>
    <row r="572" s="36" customFormat="1" ht="13.5" customHeight="1"/>
    <row r="573" s="36" customFormat="1" ht="13.5" customHeight="1"/>
    <row r="574" s="36" customFormat="1" ht="13.5" customHeight="1"/>
    <row r="575" s="36" customFormat="1" ht="13.5" customHeight="1"/>
    <row r="576" s="36" customFormat="1" ht="13.5" customHeight="1"/>
    <row r="577" s="36" customFormat="1" ht="13.5" customHeight="1"/>
    <row r="578" s="36" customFormat="1" ht="13.5" customHeight="1"/>
    <row r="579" s="36" customFormat="1" ht="13.5" customHeight="1"/>
    <row r="580" s="36" customFormat="1" ht="13.5" customHeight="1"/>
    <row r="581" s="36" customFormat="1" ht="13.5" customHeight="1"/>
    <row r="582" s="36" customFormat="1" ht="13.5" customHeight="1"/>
    <row r="583" s="36" customFormat="1" ht="13.5" customHeight="1"/>
    <row r="584" s="36" customFormat="1" ht="13.5" customHeight="1"/>
    <row r="585" s="36" customFormat="1" ht="13.5" customHeight="1"/>
    <row r="586" s="36" customFormat="1" ht="13.5" customHeight="1"/>
    <row r="587" s="36" customFormat="1" ht="13.5" customHeight="1"/>
    <row r="588" s="36" customFormat="1" ht="13.5" customHeight="1"/>
    <row r="589" s="36" customFormat="1" ht="13.5" customHeight="1"/>
    <row r="590" s="36" customFormat="1" ht="13.5" customHeight="1"/>
    <row r="591" s="36" customFormat="1" ht="13.5" customHeight="1"/>
    <row r="592" s="36" customFormat="1" ht="13.5" customHeight="1"/>
    <row r="593" s="36" customFormat="1" ht="13.5" customHeight="1"/>
    <row r="594" s="36" customFormat="1" ht="13.5" customHeight="1"/>
    <row r="595" s="36" customFormat="1" ht="13.5" customHeight="1"/>
    <row r="596" s="36" customFormat="1" ht="13.5" customHeight="1"/>
    <row r="597" s="36" customFormat="1" ht="13.5" customHeight="1"/>
    <row r="598" s="36" customFormat="1" ht="13.5" customHeight="1"/>
    <row r="599" s="36" customFormat="1" ht="13.5" customHeight="1"/>
    <row r="600" s="36" customFormat="1" ht="13.5" customHeight="1"/>
    <row r="601" s="36" customFormat="1" ht="13.5" customHeight="1"/>
    <row r="602" s="36" customFormat="1" ht="13.5" customHeight="1"/>
    <row r="603" s="36" customFormat="1" ht="13.5" customHeight="1"/>
    <row r="604" s="36" customFormat="1" ht="13.5" customHeight="1"/>
    <row r="605" s="36" customFormat="1" ht="13.5" customHeight="1"/>
    <row r="606" s="36" customFormat="1" ht="13.5" customHeight="1"/>
    <row r="607" s="36" customFormat="1" ht="13.5" customHeight="1"/>
    <row r="608" s="36" customFormat="1" ht="13.5" customHeight="1"/>
    <row r="609" s="36" customFormat="1" ht="13.5" customHeight="1"/>
    <row r="610" s="36" customFormat="1" ht="13.5" customHeight="1"/>
    <row r="611" s="36" customFormat="1" ht="13.5" customHeight="1"/>
    <row r="612" s="36" customFormat="1" ht="13.5" customHeight="1"/>
    <row r="613" s="36" customFormat="1" ht="13.5" customHeight="1"/>
    <row r="614" s="36" customFormat="1" ht="13.5" customHeight="1"/>
    <row r="615" s="36" customFormat="1" ht="13.5" customHeight="1"/>
    <row r="616" s="36" customFormat="1" ht="13.5" customHeight="1"/>
    <row r="617" s="36" customFormat="1" ht="13.5" customHeight="1"/>
    <row r="618" s="36" customFormat="1" ht="13.5" customHeight="1"/>
    <row r="619" s="36" customFormat="1" ht="13.5" customHeight="1"/>
    <row r="620" s="36" customFormat="1" ht="13.5" customHeight="1"/>
    <row r="621" s="36" customFormat="1" ht="13.5" customHeight="1"/>
    <row r="622" s="36" customFormat="1" ht="13.5" customHeight="1"/>
    <row r="623" s="36" customFormat="1" ht="13.5" customHeight="1"/>
    <row r="624" s="36" customFormat="1" ht="13.5" customHeight="1"/>
    <row r="625" s="36" customFormat="1" ht="13.5" customHeight="1"/>
    <row r="626" s="36" customFormat="1" ht="13.5" customHeight="1"/>
    <row r="627" s="36" customFormat="1" ht="13.5" customHeight="1"/>
    <row r="628" s="36" customFormat="1" ht="13.5" customHeight="1"/>
    <row r="629" s="36" customFormat="1" ht="13.5" customHeight="1"/>
    <row r="630" s="36" customFormat="1" ht="13.5" customHeight="1"/>
    <row r="631" s="36" customFormat="1" ht="13.5" customHeight="1"/>
    <row r="632" s="36" customFormat="1" ht="13.5" customHeight="1"/>
    <row r="633" s="36" customFormat="1" ht="13.5" customHeight="1"/>
    <row r="634" s="36" customFormat="1" ht="13.5" customHeight="1"/>
    <row r="635" s="36" customFormat="1" ht="13.5" customHeight="1"/>
    <row r="636" s="36" customFormat="1" ht="13.5" customHeight="1"/>
    <row r="637" s="36" customFormat="1" ht="13.5" customHeight="1"/>
    <row r="638" s="36" customFormat="1" ht="13.5" customHeight="1"/>
    <row r="639" s="36" customFormat="1" ht="13.5" customHeight="1"/>
    <row r="640" s="36" customFormat="1" ht="13.5" customHeight="1"/>
    <row r="641" s="36" customFormat="1" ht="13.5" customHeight="1"/>
    <row r="642" s="36" customFormat="1" ht="13.5" customHeight="1"/>
    <row r="643" s="36" customFormat="1" ht="13.5" customHeight="1"/>
    <row r="644" s="36" customFormat="1" ht="13.5" customHeight="1"/>
    <row r="645" s="36" customFormat="1" ht="13.5" customHeight="1"/>
    <row r="646" s="36" customFormat="1" ht="13.5" customHeight="1"/>
    <row r="647" s="36" customFormat="1" ht="13.5" customHeight="1"/>
    <row r="648" s="36" customFormat="1" ht="13.5" customHeight="1"/>
    <row r="649" s="36" customFormat="1" ht="13.5" customHeight="1"/>
    <row r="650" s="36" customFormat="1" ht="13.5" customHeight="1"/>
    <row r="651" s="36" customFormat="1" ht="13.5" customHeight="1"/>
    <row r="652" s="36" customFormat="1" ht="13.5" customHeight="1"/>
    <row r="653" s="36" customFormat="1" ht="13.5" customHeight="1"/>
    <row r="654" s="36" customFormat="1" ht="13.5" customHeight="1"/>
    <row r="655" s="36" customFormat="1" ht="13.5" customHeight="1"/>
    <row r="656" s="36" customFormat="1" ht="13.5" customHeight="1"/>
    <row r="657" s="36" customFormat="1" ht="13.5" customHeight="1"/>
    <row r="658" s="36" customFormat="1" ht="13.5" customHeight="1"/>
    <row r="659" s="36" customFormat="1" ht="13.5" customHeight="1"/>
    <row r="660" s="36" customFormat="1" ht="13.5" customHeight="1"/>
    <row r="661" s="36" customFormat="1" ht="13.5" customHeight="1"/>
    <row r="662" s="36" customFormat="1" ht="13.5" customHeight="1"/>
    <row r="663" s="36" customFormat="1" ht="13.5" customHeight="1"/>
    <row r="664" s="36" customFormat="1" ht="13.5" customHeight="1"/>
    <row r="665" s="36" customFormat="1" ht="13.5" customHeight="1"/>
    <row r="666" s="36" customFormat="1" ht="13.5" customHeight="1"/>
    <row r="667" s="36" customFormat="1" ht="13.5" customHeight="1"/>
    <row r="668" s="36" customFormat="1" ht="13.5" customHeight="1"/>
    <row r="669" s="36" customFormat="1" ht="13.5" customHeight="1"/>
    <row r="670" s="36" customFormat="1" ht="13.5" customHeight="1"/>
    <row r="671" s="36" customFormat="1" ht="13.5" customHeight="1"/>
    <row r="672" s="36" customFormat="1" ht="13.5" customHeight="1"/>
    <row r="673" s="36" customFormat="1" ht="13.5" customHeight="1"/>
    <row r="674" s="36" customFormat="1" ht="13.5" customHeight="1"/>
    <row r="675" s="36" customFormat="1" ht="13.5" customHeight="1"/>
    <row r="676" s="36" customFormat="1" ht="13.5" customHeight="1"/>
    <row r="677" s="36" customFormat="1" ht="13.5" customHeight="1"/>
    <row r="678" s="36" customFormat="1" ht="13.5" customHeight="1"/>
    <row r="679" s="36" customFormat="1" ht="13.5" customHeight="1"/>
    <row r="680" s="36" customFormat="1" ht="13.5" customHeight="1"/>
    <row r="681" s="36" customFormat="1" ht="13.5" customHeight="1"/>
    <row r="682" s="36" customFormat="1" ht="13.5" customHeight="1"/>
    <row r="683" s="36" customFormat="1" ht="13.5" customHeight="1"/>
    <row r="684" s="36" customFormat="1" ht="13.5" customHeight="1"/>
    <row r="685" s="36" customFormat="1" ht="13.5" customHeight="1"/>
    <row r="686" s="36" customFormat="1" ht="13.5" customHeight="1"/>
    <row r="687" s="36" customFormat="1" ht="13.5" customHeight="1"/>
    <row r="688" s="36" customFormat="1" ht="13.5" customHeight="1"/>
    <row r="689" s="36" customFormat="1" ht="13.5" customHeight="1"/>
    <row r="690" s="36" customFormat="1" ht="13.5" customHeight="1"/>
    <row r="691" s="36" customFormat="1" ht="13.5" customHeight="1"/>
    <row r="692" s="36" customFormat="1" ht="13.5" customHeight="1"/>
    <row r="693" s="36" customFormat="1" ht="13.5" customHeight="1"/>
    <row r="694" s="36" customFormat="1" ht="13.5" customHeight="1"/>
    <row r="695" s="36" customFormat="1" ht="13.5" customHeight="1"/>
    <row r="696" s="36" customFormat="1" ht="13.5" customHeight="1"/>
    <row r="697" s="36" customFormat="1" ht="13.5" customHeight="1"/>
    <row r="698" s="36" customFormat="1" ht="13.5" customHeight="1"/>
    <row r="699" s="36" customFormat="1" ht="13.5" customHeight="1"/>
    <row r="700" s="36" customFormat="1" ht="13.5" customHeight="1"/>
    <row r="701" s="36" customFormat="1" ht="13.5" customHeight="1"/>
    <row r="702" s="36" customFormat="1" ht="13.5" customHeight="1"/>
    <row r="703" s="36" customFormat="1" ht="13.5" customHeight="1"/>
    <row r="704" s="36" customFormat="1" ht="13.5" customHeight="1"/>
    <row r="705" s="36" customFormat="1" ht="13.5" customHeight="1"/>
    <row r="706" s="36" customFormat="1" ht="13.5" customHeight="1"/>
    <row r="707" s="36" customFormat="1" ht="13.5" customHeight="1"/>
    <row r="708" s="36" customFormat="1" ht="13.5" customHeight="1"/>
    <row r="709" s="36" customFormat="1" ht="13.5" customHeight="1"/>
    <row r="710" s="36" customFormat="1" ht="13.5" customHeight="1"/>
    <row r="711" s="36" customFormat="1" ht="13.5" customHeight="1"/>
    <row r="712" s="36" customFormat="1" ht="13.5" customHeight="1"/>
    <row r="713" s="36" customFormat="1" ht="13.5" customHeight="1"/>
    <row r="714" s="36" customFormat="1" ht="13.5" customHeight="1"/>
    <row r="715" s="36" customFormat="1" ht="13.5" customHeight="1"/>
    <row r="716" s="36" customFormat="1" ht="13.5" customHeight="1"/>
    <row r="717" s="36" customFormat="1" ht="13.5" customHeight="1"/>
    <row r="718" s="36" customFormat="1" ht="13.5" customHeight="1"/>
    <row r="719" s="36" customFormat="1" ht="13.5" customHeight="1"/>
    <row r="720" s="36" customFormat="1" ht="13.5" customHeight="1"/>
    <row r="721" s="36" customFormat="1" ht="13.5" customHeight="1"/>
    <row r="722" s="36" customFormat="1" ht="13.5" customHeight="1"/>
    <row r="723" s="36" customFormat="1" ht="13.5" customHeight="1"/>
    <row r="724" s="36" customFormat="1" ht="13.5" customHeight="1"/>
    <row r="725" s="36" customFormat="1" ht="13.5" customHeight="1"/>
    <row r="726" s="36" customFormat="1" ht="13.5" customHeight="1"/>
    <row r="727" s="36" customFormat="1" ht="13.5" customHeight="1"/>
    <row r="728" s="36" customFormat="1" ht="13.5" customHeight="1"/>
    <row r="729" s="36" customFormat="1" ht="13.5" customHeight="1"/>
    <row r="730" s="36" customFormat="1" ht="13.5" customHeight="1"/>
    <row r="731" s="36" customFormat="1" ht="13.5" customHeight="1"/>
    <row r="732" s="36" customFormat="1" ht="13.5" customHeight="1"/>
    <row r="733" s="36" customFormat="1" ht="13.5" customHeight="1"/>
    <row r="734" s="36" customFormat="1" ht="13.5" customHeight="1"/>
    <row r="735" s="36" customFormat="1" ht="13.5" customHeight="1"/>
    <row r="736" s="36" customFormat="1" ht="13.5" customHeight="1"/>
    <row r="737" s="36" customFormat="1" ht="13.5" customHeight="1"/>
    <row r="738" s="36" customFormat="1" ht="13.5" customHeight="1"/>
    <row r="739" s="36" customFormat="1" ht="13.5" customHeight="1"/>
    <row r="740" s="36" customFormat="1" ht="13.5" customHeight="1"/>
    <row r="741" s="36" customFormat="1" ht="13.5" customHeight="1"/>
    <row r="742" s="36" customFormat="1" ht="13.5" customHeight="1"/>
    <row r="743" s="36" customFormat="1" ht="13.5" customHeight="1"/>
    <row r="744" s="36" customFormat="1" ht="13.5" customHeight="1"/>
    <row r="745" s="36" customFormat="1" ht="13.5" customHeight="1"/>
    <row r="746" s="36" customFormat="1" ht="13.5" customHeight="1"/>
    <row r="747" s="36" customFormat="1" ht="13.5" customHeight="1"/>
    <row r="748" s="36" customFormat="1" ht="13.5" customHeight="1"/>
    <row r="749" s="36" customFormat="1" ht="13.5" customHeight="1"/>
    <row r="750" s="36" customFormat="1" ht="13.5" customHeight="1"/>
    <row r="751" s="36" customFormat="1" ht="13.5" customHeight="1"/>
    <row r="752" s="36" customFormat="1" ht="13.5" customHeight="1"/>
    <row r="753" s="36" customFormat="1" ht="13.5" customHeight="1"/>
    <row r="754" s="36" customFormat="1" ht="13.5" customHeight="1"/>
    <row r="755" s="36" customFormat="1" ht="13.5" customHeight="1"/>
    <row r="756" s="36" customFormat="1" ht="13.5" customHeight="1"/>
    <row r="757" s="36" customFormat="1" ht="13.5" customHeight="1"/>
    <row r="758" s="36" customFormat="1" ht="13.5" customHeight="1"/>
    <row r="759" s="36" customFormat="1" ht="13.5" customHeight="1"/>
    <row r="760" s="36" customFormat="1" ht="13.5" customHeight="1"/>
    <row r="761" s="36" customFormat="1" ht="13.5" customHeight="1"/>
    <row r="762" s="36" customFormat="1" ht="13.5" customHeight="1"/>
  </sheetData>
  <sheetProtection/>
  <mergeCells count="10">
    <mergeCell ref="B9:I9"/>
    <mergeCell ref="B18:I18"/>
    <mergeCell ref="B27:M27"/>
    <mergeCell ref="B4:J4"/>
    <mergeCell ref="B7:I7"/>
    <mergeCell ref="G62:I62"/>
    <mergeCell ref="B11:I11"/>
    <mergeCell ref="B14:I14"/>
    <mergeCell ref="B16:I16"/>
    <mergeCell ref="B19:I19"/>
  </mergeCells>
  <conditionalFormatting sqref="G62">
    <cfRule type="cellIs" priority="7" dxfId="5" operator="equal" stopIfTrue="1">
      <formula>"ERROR"</formula>
    </cfRule>
  </conditionalFormatting>
  <conditionalFormatting sqref="D39:E39">
    <cfRule type="cellIs" priority="8" dxfId="5" operator="equal" stopIfTrue="1">
      <formula>"No"</formula>
    </cfRule>
  </conditionalFormatting>
  <conditionalFormatting sqref="I44">
    <cfRule type="cellIs" priority="6" dxfId="5" operator="equal" stopIfTrue="1">
      <formula>"ERROR"</formula>
    </cfRule>
  </conditionalFormatting>
  <conditionalFormatting sqref="C37">
    <cfRule type="containsText" priority="5" dxfId="0" operator="containsText" stopIfTrue="1" text="ERROR">
      <formula>NOT(ISERROR(SEARCH("ERROR",C37)))</formula>
    </cfRule>
  </conditionalFormatting>
  <conditionalFormatting sqref="C33">
    <cfRule type="containsText" priority="4" dxfId="0" operator="containsText" stopIfTrue="1" text="ERROR">
      <formula>NOT(ISERROR(SEARCH("ERROR",C33)))</formula>
    </cfRule>
  </conditionalFormatting>
  <conditionalFormatting sqref="C35">
    <cfRule type="containsText" priority="3" dxfId="0" operator="containsText" stopIfTrue="1" text="ERROR">
      <formula>NOT(ISERROR(SEARCH("ERROR",C35)))</formula>
    </cfRule>
  </conditionalFormatting>
  <conditionalFormatting sqref="C55">
    <cfRule type="containsText" priority="2" dxfId="0" operator="containsText" stopIfTrue="1" text="ERROR">
      <formula>NOT(ISERROR(SEARCH("ERROR",C55)))</formula>
    </cfRule>
  </conditionalFormatting>
  <conditionalFormatting sqref="C35">
    <cfRule type="containsText" priority="1" dxfId="0" operator="containsText" stopIfTrue="1" text="ERROR">
      <formula>NOT(ISERROR(SEARCH("ERROR",C35)))</formula>
    </cfRule>
  </conditionalFormatting>
  <printOptions/>
  <pageMargins left="0.75" right="0.75" top="1" bottom="1" header="0.5" footer="0.5"/>
  <pageSetup horizontalDpi="600" verticalDpi="600" orientation="landscape" scale="82" r:id="rId2"/>
  <rowBreaks count="1" manualBreakCount="1">
    <brk id="25" max="255" man="1"/>
  </rowBreaks>
  <legacyDrawing r:id="rId1"/>
</worksheet>
</file>

<file path=xl/worksheets/sheet2.xml><?xml version="1.0" encoding="utf-8"?>
<worksheet xmlns="http://schemas.openxmlformats.org/spreadsheetml/2006/main" xmlns:r="http://schemas.openxmlformats.org/officeDocument/2006/relationships">
  <dimension ref="A1:BL286"/>
  <sheetViews>
    <sheetView zoomScale="75" zoomScaleNormal="75" zoomScalePageLayoutView="0" workbookViewId="0" topLeftCell="A187">
      <selection activeCell="H227" sqref="H227"/>
    </sheetView>
  </sheetViews>
  <sheetFormatPr defaultColWidth="9.140625" defaultRowHeight="12.75"/>
  <cols>
    <col min="1" max="1" width="3.00390625" style="79" bestFit="1" customWidth="1"/>
    <col min="2" max="2" width="24.28125" style="93" customWidth="1"/>
    <col min="3" max="4" width="11.57421875" style="1" customWidth="1"/>
    <col min="5" max="5" width="8.421875" style="1" customWidth="1"/>
    <col min="6" max="6" width="21.00390625" style="1" bestFit="1" customWidth="1"/>
    <col min="7" max="9" width="21.00390625" style="1" customWidth="1"/>
    <col min="10" max="10" width="49.140625" style="1" customWidth="1"/>
    <col min="11" max="11" width="34.28125" style="1" customWidth="1"/>
    <col min="12" max="14" width="9.140625" style="1" customWidth="1"/>
    <col min="15" max="15" width="14.7109375" style="1" customWidth="1"/>
    <col min="16" max="16" width="12.57421875" style="1" customWidth="1"/>
    <col min="17" max="18" width="9.140625" style="1" customWidth="1"/>
    <col min="19" max="19" width="21.7109375" style="1" customWidth="1"/>
    <col min="20" max="20" width="9.140625" style="1" customWidth="1"/>
    <col min="21" max="21" width="38.421875" style="1" customWidth="1"/>
    <col min="22" max="22" width="13.421875" style="17" customWidth="1"/>
    <col min="23" max="23" width="5.00390625" style="1" bestFit="1" customWidth="1"/>
    <col min="24" max="24" width="10.28125" style="1" customWidth="1"/>
    <col min="25" max="25" width="9.140625" style="1" customWidth="1"/>
    <col min="26" max="26" width="14.7109375" style="1" customWidth="1"/>
    <col min="27" max="28" width="15.140625" style="17" customWidth="1"/>
    <col min="29" max="29" width="9.28125" style="1" customWidth="1"/>
    <col min="30" max="30" width="10.57421875" style="1" customWidth="1"/>
    <col min="31" max="31" width="10.421875" style="1" customWidth="1"/>
    <col min="32" max="38" width="12.00390625" style="1" customWidth="1"/>
    <col min="39" max="41" width="9.140625" style="1" customWidth="1"/>
    <col min="42" max="42" width="14.7109375" style="1" bestFit="1" customWidth="1"/>
    <col min="43" max="47" width="9.140625" style="1" customWidth="1"/>
    <col min="48" max="48" width="14.140625" style="1" customWidth="1"/>
    <col min="49" max="66" width="9.140625" style="1" customWidth="1"/>
    <col min="67" max="67" width="13.421875" style="1" customWidth="1"/>
    <col min="68" max="69" width="9.140625" style="1" customWidth="1"/>
    <col min="70" max="70" width="13.421875" style="1" customWidth="1"/>
    <col min="71" max="72" width="9.140625" style="1" customWidth="1"/>
    <col min="73" max="73" width="13.421875" style="1" customWidth="1"/>
    <col min="74" max="74" width="9.140625" style="1" customWidth="1"/>
    <col min="75" max="75" width="39.57421875" style="1" bestFit="1" customWidth="1"/>
    <col min="76" max="76" width="37.140625" style="1" customWidth="1"/>
    <col min="77" max="77" width="11.28125" style="1" customWidth="1"/>
    <col min="78" max="78" width="9.140625" style="1" customWidth="1"/>
    <col min="79" max="79" width="69.7109375" style="1" bestFit="1" customWidth="1"/>
    <col min="80" max="80" width="5.140625" style="1" bestFit="1" customWidth="1"/>
    <col min="81" max="81" width="3.28125" style="1" bestFit="1" customWidth="1"/>
    <col min="82" max="83" width="9.140625" style="1" customWidth="1"/>
    <col min="84" max="84" width="50.140625" style="1" bestFit="1" customWidth="1"/>
    <col min="85" max="85" width="27.28125" style="1" customWidth="1"/>
    <col min="86" max="87" width="9.140625" style="1" customWidth="1"/>
    <col min="88" max="88" width="29.00390625" style="1" customWidth="1"/>
    <col min="89" max="89" width="35.421875" style="1" bestFit="1" customWidth="1"/>
    <col min="90" max="90" width="9.140625" style="1" customWidth="1"/>
    <col min="91" max="91" width="12.421875" style="1" customWidth="1"/>
    <col min="92" max="92" width="43.28125" style="1" customWidth="1"/>
    <col min="93" max="93" width="37.8515625" style="1" bestFit="1" customWidth="1"/>
    <col min="94" max="94" width="12.7109375" style="1" customWidth="1"/>
    <col min="95" max="95" width="9.421875" style="1" customWidth="1"/>
    <col min="96" max="96" width="9.140625" style="1" customWidth="1"/>
    <col min="97" max="97" width="21.8515625" style="1" bestFit="1" customWidth="1"/>
    <col min="98" max="98" width="9.8515625" style="1" bestFit="1" customWidth="1"/>
    <col min="99" max="100" width="9.140625" style="1" customWidth="1"/>
    <col min="101" max="101" width="9.00390625" style="1" bestFit="1" customWidth="1"/>
    <col min="102" max="102" width="15.57421875" style="1" bestFit="1" customWidth="1"/>
    <col min="103" max="103" width="15.00390625" style="1" bestFit="1" customWidth="1"/>
    <col min="104" max="16384" width="9.140625" style="1" customWidth="1"/>
  </cols>
  <sheetData>
    <row r="1" spans="3:10" ht="12">
      <c r="C1" s="1" t="s">
        <v>46</v>
      </c>
      <c r="D1" s="1" t="s">
        <v>47</v>
      </c>
      <c r="E1" s="1" t="s">
        <v>57</v>
      </c>
      <c r="F1" s="1" t="s">
        <v>48</v>
      </c>
      <c r="G1" s="1" t="s">
        <v>49</v>
      </c>
      <c r="H1" s="1" t="s">
        <v>218</v>
      </c>
      <c r="I1" s="1" t="s">
        <v>57</v>
      </c>
      <c r="J1" s="1" t="s">
        <v>60</v>
      </c>
    </row>
    <row r="2" spans="2:9" ht="12">
      <c r="B2" s="94" t="s">
        <v>5</v>
      </c>
      <c r="C2" s="7"/>
      <c r="D2" s="7"/>
      <c r="E2" s="7"/>
      <c r="F2" s="7"/>
      <c r="G2" s="7"/>
      <c r="H2" s="152"/>
      <c r="I2" s="152"/>
    </row>
    <row r="3" spans="1:9" ht="12">
      <c r="A3" s="79">
        <v>1</v>
      </c>
      <c r="B3" s="2" t="s">
        <v>26</v>
      </c>
      <c r="C3" s="2"/>
      <c r="D3" s="2"/>
      <c r="E3" s="4">
        <f>IF(A3='Ballast Calculator'!$D$31,1,0)</f>
        <v>0</v>
      </c>
      <c r="F3" s="4">
        <f>E3*C3</f>
        <v>0</v>
      </c>
      <c r="G3" s="4">
        <f>E3*D3*C3</f>
        <v>0</v>
      </c>
      <c r="H3" s="19">
        <v>200</v>
      </c>
      <c r="I3" s="19">
        <f>E3*H3</f>
        <v>0</v>
      </c>
    </row>
    <row r="4" spans="1:9" ht="12">
      <c r="A4" s="79">
        <v>2</v>
      </c>
      <c r="B4" s="2" t="s">
        <v>27</v>
      </c>
      <c r="C4" s="2"/>
      <c r="D4" s="2"/>
      <c r="E4" s="4">
        <f>IF(A4='Ballast Calculator'!$D$31,1,0)</f>
        <v>0</v>
      </c>
      <c r="F4" s="4">
        <f aca="true" t="shared" si="0" ref="F4:F43">E4*C4</f>
        <v>0</v>
      </c>
      <c r="G4" s="4">
        <f aca="true" t="shared" si="1" ref="G4:G43">E4*D4*C4</f>
        <v>0</v>
      </c>
      <c r="H4" s="19">
        <v>215</v>
      </c>
      <c r="I4" s="19">
        <f>E4*H4</f>
        <v>0</v>
      </c>
    </row>
    <row r="5" spans="1:9" ht="12">
      <c r="A5" s="79">
        <v>3</v>
      </c>
      <c r="B5" s="2" t="s">
        <v>28</v>
      </c>
      <c r="C5" s="2"/>
      <c r="D5" s="2"/>
      <c r="E5" s="4">
        <f>IF(A5='Ballast Calculator'!$D$31,1,0)</f>
        <v>0</v>
      </c>
      <c r="F5" s="4">
        <f t="shared" si="0"/>
        <v>0</v>
      </c>
      <c r="G5" s="4">
        <f t="shared" si="1"/>
        <v>0</v>
      </c>
      <c r="H5" s="19">
        <v>230</v>
      </c>
      <c r="I5" s="19">
        <f>E5*H5</f>
        <v>0</v>
      </c>
    </row>
    <row r="6" spans="1:9" ht="12">
      <c r="A6" s="79">
        <v>4</v>
      </c>
      <c r="B6" s="2" t="s">
        <v>29</v>
      </c>
      <c r="C6" s="2"/>
      <c r="D6" s="2"/>
      <c r="E6" s="4">
        <f>IF(A6='Ballast Calculator'!$D$31,1,0)</f>
        <v>1</v>
      </c>
      <c r="F6" s="4">
        <f t="shared" si="0"/>
        <v>0</v>
      </c>
      <c r="G6" s="4">
        <f t="shared" si="1"/>
        <v>0</v>
      </c>
      <c r="H6" s="19">
        <v>260</v>
      </c>
      <c r="I6" s="19">
        <f>E6*H6</f>
        <v>260</v>
      </c>
    </row>
    <row r="7" spans="1:9" ht="12">
      <c r="A7" s="79">
        <v>5</v>
      </c>
      <c r="B7" s="3" t="s">
        <v>30</v>
      </c>
      <c r="C7" s="2"/>
      <c r="D7" s="2"/>
      <c r="E7" s="4">
        <f>IF(A7='Ballast Calculator'!$D$31,1,0)</f>
        <v>0</v>
      </c>
      <c r="F7" s="4">
        <f t="shared" si="0"/>
        <v>0</v>
      </c>
      <c r="G7" s="4">
        <f t="shared" si="1"/>
        <v>0</v>
      </c>
      <c r="H7" s="19">
        <v>280</v>
      </c>
      <c r="I7" s="19">
        <f>E7*H7</f>
        <v>0</v>
      </c>
    </row>
    <row r="8" spans="2:9" ht="12">
      <c r="B8" s="98" t="s">
        <v>53</v>
      </c>
      <c r="C8" s="77"/>
      <c r="D8" s="77"/>
      <c r="E8" s="83"/>
      <c r="F8" s="83"/>
      <c r="G8" s="83"/>
      <c r="H8" s="153" t="s">
        <v>219</v>
      </c>
      <c r="I8" s="153">
        <f>SUM(I3:I7)</f>
        <v>260</v>
      </c>
    </row>
    <row r="9" spans="1:9" ht="12">
      <c r="A9" s="79">
        <v>1</v>
      </c>
      <c r="B9" s="3" t="s">
        <v>54</v>
      </c>
      <c r="C9" s="2">
        <v>0</v>
      </c>
      <c r="D9" s="2">
        <v>0</v>
      </c>
      <c r="E9" s="4">
        <f>SUM(E3:E4)</f>
        <v>0</v>
      </c>
      <c r="F9" s="4">
        <f t="shared" si="0"/>
        <v>0</v>
      </c>
      <c r="G9" s="4">
        <f t="shared" si="1"/>
        <v>0</v>
      </c>
      <c r="H9" s="19"/>
      <c r="I9" s="19"/>
    </row>
    <row r="10" spans="1:9" ht="12">
      <c r="A10" s="79">
        <v>2</v>
      </c>
      <c r="B10" s="3" t="s">
        <v>55</v>
      </c>
      <c r="C10" s="2">
        <v>86.2</v>
      </c>
      <c r="D10" s="2">
        <v>2250</v>
      </c>
      <c r="E10" s="4">
        <f>SUM(E6:E7)</f>
        <v>1</v>
      </c>
      <c r="F10" s="4">
        <f t="shared" si="0"/>
        <v>86.2</v>
      </c>
      <c r="G10" s="4">
        <f t="shared" si="1"/>
        <v>193950</v>
      </c>
      <c r="H10" s="19"/>
      <c r="I10" s="19"/>
    </row>
    <row r="11" spans="2:9" ht="12">
      <c r="B11" s="3"/>
      <c r="C11" s="2"/>
      <c r="D11" s="2"/>
      <c r="E11" s="4"/>
      <c r="F11" s="4">
        <f t="shared" si="0"/>
        <v>0</v>
      </c>
      <c r="G11" s="4">
        <f t="shared" si="1"/>
        <v>0</v>
      </c>
      <c r="H11" s="19"/>
      <c r="I11" s="19"/>
    </row>
    <row r="12" spans="2:9" ht="12">
      <c r="B12" s="99" t="s">
        <v>56</v>
      </c>
      <c r="C12" s="78"/>
      <c r="D12" s="78"/>
      <c r="E12" s="84"/>
      <c r="F12" s="84"/>
      <c r="G12" s="84"/>
      <c r="H12" s="154"/>
      <c r="I12" s="154"/>
    </row>
    <row r="13" spans="1:9" ht="12">
      <c r="A13" s="79">
        <v>1</v>
      </c>
      <c r="B13" s="3">
        <v>425</v>
      </c>
      <c r="C13" s="2">
        <v>465.1</v>
      </c>
      <c r="D13" s="2">
        <v>71.6</v>
      </c>
      <c r="E13" s="4">
        <f>SUM(E3:E5)</f>
        <v>0</v>
      </c>
      <c r="F13" s="4">
        <f t="shared" si="0"/>
        <v>0</v>
      </c>
      <c r="G13" s="4">
        <f t="shared" si="1"/>
        <v>0</v>
      </c>
      <c r="H13" s="19"/>
      <c r="I13" s="19"/>
    </row>
    <row r="14" spans="1:9" ht="12">
      <c r="A14" s="79">
        <v>2</v>
      </c>
      <c r="B14" s="3">
        <v>472</v>
      </c>
      <c r="C14" s="2">
        <v>574.3</v>
      </c>
      <c r="D14" s="2">
        <v>51.8</v>
      </c>
      <c r="E14" s="4">
        <f>SUM(E6:E7)</f>
        <v>1</v>
      </c>
      <c r="F14" s="4">
        <f t="shared" si="0"/>
        <v>574.3</v>
      </c>
      <c r="G14" s="4">
        <f t="shared" si="1"/>
        <v>29748.739999999994</v>
      </c>
      <c r="H14" s="19"/>
      <c r="I14" s="19"/>
    </row>
    <row r="15" spans="2:9" ht="12">
      <c r="B15" s="3"/>
      <c r="C15" s="2"/>
      <c r="D15" s="2"/>
      <c r="E15" s="4"/>
      <c r="F15" s="4">
        <f t="shared" si="0"/>
        <v>0</v>
      </c>
      <c r="G15" s="4">
        <f t="shared" si="1"/>
        <v>0</v>
      </c>
      <c r="H15" s="19"/>
      <c r="I15" s="19"/>
    </row>
    <row r="16" spans="2:9" ht="12">
      <c r="B16" s="95" t="s">
        <v>39</v>
      </c>
      <c r="C16" s="8"/>
      <c r="D16" s="8"/>
      <c r="E16" s="8"/>
      <c r="F16" s="8"/>
      <c r="G16" s="8"/>
      <c r="H16" s="155"/>
      <c r="I16" s="155"/>
    </row>
    <row r="17" spans="1:9" ht="12">
      <c r="A17" s="79">
        <v>1</v>
      </c>
      <c r="B17" s="2" t="s">
        <v>40</v>
      </c>
      <c r="C17" s="2"/>
      <c r="D17" s="4"/>
      <c r="E17" s="4"/>
      <c r="F17" s="4">
        <f t="shared" si="0"/>
        <v>0</v>
      </c>
      <c r="G17" s="4">
        <f t="shared" si="1"/>
        <v>0</v>
      </c>
      <c r="H17" s="19"/>
      <c r="I17" s="19"/>
    </row>
    <row r="18" spans="1:11" ht="12">
      <c r="A18" s="79">
        <v>2</v>
      </c>
      <c r="B18" s="2" t="s">
        <v>41</v>
      </c>
      <c r="C18" s="2"/>
      <c r="D18" s="4"/>
      <c r="E18" s="6"/>
      <c r="F18" s="4">
        <f t="shared" si="0"/>
        <v>0</v>
      </c>
      <c r="G18" s="4">
        <f t="shared" si="1"/>
        <v>0</v>
      </c>
      <c r="H18" s="19"/>
      <c r="I18" s="19"/>
      <c r="J18" s="20"/>
      <c r="K18" s="20"/>
    </row>
    <row r="19" spans="2:11" ht="12">
      <c r="B19" s="2"/>
      <c r="C19" s="2"/>
      <c r="D19" s="4"/>
      <c r="E19" s="6"/>
      <c r="F19" s="4">
        <f t="shared" si="0"/>
        <v>0</v>
      </c>
      <c r="G19" s="4">
        <f t="shared" si="1"/>
        <v>0</v>
      </c>
      <c r="H19" s="19"/>
      <c r="I19" s="19"/>
      <c r="J19" s="20"/>
      <c r="K19" s="20"/>
    </row>
    <row r="20" spans="2:11" ht="12">
      <c r="B20" s="96" t="s">
        <v>6</v>
      </c>
      <c r="C20" s="10"/>
      <c r="D20" s="10"/>
      <c r="E20" s="10"/>
      <c r="F20" s="10"/>
      <c r="G20" s="10"/>
      <c r="H20" s="156"/>
      <c r="I20" s="156"/>
      <c r="J20" s="11"/>
      <c r="K20" s="20"/>
    </row>
    <row r="21" spans="1:10" ht="12">
      <c r="A21" s="79">
        <v>1</v>
      </c>
      <c r="B21" s="2" t="s">
        <v>7</v>
      </c>
      <c r="C21" s="4">
        <v>3985</v>
      </c>
      <c r="D21" s="4">
        <v>1505</v>
      </c>
      <c r="E21" s="4">
        <f>IF(A21='Ballast Calculator'!$D$37,1,0)</f>
        <v>0</v>
      </c>
      <c r="F21" s="4">
        <f t="shared" si="0"/>
        <v>0</v>
      </c>
      <c r="G21" s="4">
        <f t="shared" si="1"/>
        <v>0</v>
      </c>
      <c r="H21" s="19"/>
      <c r="I21" s="19"/>
      <c r="J21" s="11"/>
    </row>
    <row r="22" spans="1:10" ht="12">
      <c r="A22" s="79">
        <v>2</v>
      </c>
      <c r="B22" s="2" t="s">
        <v>8</v>
      </c>
      <c r="C22" s="4">
        <v>3998</v>
      </c>
      <c r="D22" s="4">
        <v>1340</v>
      </c>
      <c r="E22" s="4">
        <f>IF(A22='Ballast Calculator'!$D$37,1,0)</f>
        <v>0</v>
      </c>
      <c r="F22" s="4">
        <f t="shared" si="0"/>
        <v>0</v>
      </c>
      <c r="G22" s="4">
        <f t="shared" si="1"/>
        <v>0</v>
      </c>
      <c r="H22" s="19"/>
      <c r="I22" s="19"/>
      <c r="J22" s="11"/>
    </row>
    <row r="23" spans="1:10" ht="12">
      <c r="A23" s="79">
        <v>3</v>
      </c>
      <c r="B23" s="2" t="s">
        <v>38</v>
      </c>
      <c r="C23" s="4">
        <v>4017</v>
      </c>
      <c r="D23" s="4">
        <v>1386</v>
      </c>
      <c r="E23" s="4">
        <f>IF(A23='Ballast Calculator'!$D$37,1,0)</f>
        <v>0</v>
      </c>
      <c r="F23" s="4">
        <f t="shared" si="0"/>
        <v>0</v>
      </c>
      <c r="G23" s="4">
        <f t="shared" si="1"/>
        <v>0</v>
      </c>
      <c r="H23" s="19"/>
      <c r="I23" s="19"/>
      <c r="J23" s="11"/>
    </row>
    <row r="24" spans="1:10" ht="12">
      <c r="A24" s="79">
        <v>4</v>
      </c>
      <c r="B24" s="2" t="s">
        <v>9</v>
      </c>
      <c r="C24" s="4">
        <v>4588</v>
      </c>
      <c r="D24" s="4">
        <v>1371</v>
      </c>
      <c r="E24" s="4">
        <f>IF(A24='Ballast Calculator'!$D$37,1,0)</f>
        <v>1</v>
      </c>
      <c r="F24" s="4">
        <f t="shared" si="0"/>
        <v>4588</v>
      </c>
      <c r="G24" s="4">
        <f t="shared" si="1"/>
        <v>6290148</v>
      </c>
      <c r="H24" s="19"/>
      <c r="I24" s="19"/>
      <c r="J24" s="11"/>
    </row>
    <row r="25" spans="2:10" ht="12.75">
      <c r="B25" s="2"/>
      <c r="C25" s="81"/>
      <c r="D25" s="82"/>
      <c r="E25" s="4"/>
      <c r="F25" s="4">
        <f t="shared" si="0"/>
        <v>0</v>
      </c>
      <c r="G25" s="4">
        <f t="shared" si="1"/>
        <v>0</v>
      </c>
      <c r="H25" s="19"/>
      <c r="I25" s="19"/>
      <c r="J25" s="11"/>
    </row>
    <row r="26" spans="2:11" ht="12">
      <c r="B26" s="97" t="s">
        <v>0</v>
      </c>
      <c r="C26" s="9"/>
      <c r="D26" s="9"/>
      <c r="E26" s="9"/>
      <c r="F26" s="9"/>
      <c r="G26" s="9"/>
      <c r="H26" s="157"/>
      <c r="I26" s="157"/>
      <c r="J26" s="20"/>
      <c r="K26" s="20"/>
    </row>
    <row r="27" spans="1:11" ht="12">
      <c r="A27" s="79">
        <v>1</v>
      </c>
      <c r="B27" s="3" t="s">
        <v>31</v>
      </c>
      <c r="C27" s="4">
        <v>721</v>
      </c>
      <c r="D27" s="4">
        <v>2716</v>
      </c>
      <c r="E27" s="4">
        <f>IF(A27='Ballast Calculator'!$D$35,1,0)</f>
        <v>0</v>
      </c>
      <c r="F27" s="4">
        <f t="shared" si="0"/>
        <v>0</v>
      </c>
      <c r="G27" s="4">
        <f t="shared" si="1"/>
        <v>0</v>
      </c>
      <c r="H27" s="19"/>
      <c r="I27" s="19"/>
      <c r="J27" s="20"/>
      <c r="K27" s="20"/>
    </row>
    <row r="28" spans="1:11" ht="12">
      <c r="A28" s="79">
        <v>2</v>
      </c>
      <c r="B28" s="3" t="s">
        <v>32</v>
      </c>
      <c r="C28" s="4">
        <v>1012</v>
      </c>
      <c r="D28" s="4">
        <v>2754</v>
      </c>
      <c r="E28" s="4">
        <f>IF(A28='Ballast Calculator'!$D$35,1,0)</f>
        <v>0</v>
      </c>
      <c r="F28" s="4">
        <f t="shared" si="0"/>
        <v>0</v>
      </c>
      <c r="G28" s="4">
        <f t="shared" si="1"/>
        <v>0</v>
      </c>
      <c r="H28" s="19"/>
      <c r="I28" s="19"/>
      <c r="J28" s="20"/>
      <c r="K28" s="20"/>
    </row>
    <row r="29" spans="1:11" ht="12">
      <c r="A29" s="79">
        <v>3</v>
      </c>
      <c r="B29" s="3" t="s">
        <v>33</v>
      </c>
      <c r="C29" s="4">
        <v>1099</v>
      </c>
      <c r="D29" s="4">
        <v>2756</v>
      </c>
      <c r="E29" s="4">
        <f>IF(A29='Ballast Calculator'!$D$35,1,0)</f>
        <v>1</v>
      </c>
      <c r="F29" s="4">
        <f t="shared" si="0"/>
        <v>1099</v>
      </c>
      <c r="G29" s="4">
        <f t="shared" si="1"/>
        <v>3028844</v>
      </c>
      <c r="H29" s="19"/>
      <c r="I29" s="19"/>
      <c r="J29" s="20"/>
      <c r="K29" s="20"/>
    </row>
    <row r="30" spans="1:11" ht="12">
      <c r="A30" s="79">
        <v>4</v>
      </c>
      <c r="B30" s="3" t="s">
        <v>34</v>
      </c>
      <c r="C30" s="4">
        <v>1247</v>
      </c>
      <c r="D30" s="4">
        <v>2721</v>
      </c>
      <c r="E30" s="4">
        <f>IF(A30='Ballast Calculator'!$D$35,1,0)</f>
        <v>0</v>
      </c>
      <c r="F30" s="4">
        <f t="shared" si="0"/>
        <v>0</v>
      </c>
      <c r="G30" s="4">
        <f t="shared" si="1"/>
        <v>0</v>
      </c>
      <c r="H30" s="19"/>
      <c r="I30" s="19"/>
      <c r="J30" s="75"/>
      <c r="K30" s="20"/>
    </row>
    <row r="31" spans="1:11" ht="12">
      <c r="A31" s="79">
        <v>5</v>
      </c>
      <c r="B31" s="3" t="s">
        <v>35</v>
      </c>
      <c r="C31" s="4">
        <v>1341</v>
      </c>
      <c r="D31" s="4">
        <v>2736</v>
      </c>
      <c r="E31" s="4">
        <f>IF(A31='Ballast Calculator'!$D$35,1,0)</f>
        <v>0</v>
      </c>
      <c r="F31" s="4">
        <f t="shared" si="0"/>
        <v>0</v>
      </c>
      <c r="G31" s="4">
        <f t="shared" si="1"/>
        <v>0</v>
      </c>
      <c r="H31" s="19"/>
      <c r="I31" s="19"/>
      <c r="J31" s="11"/>
      <c r="K31" s="20"/>
    </row>
    <row r="32" spans="2:11" ht="12">
      <c r="B32" s="3"/>
      <c r="C32" s="4"/>
      <c r="D32" s="4"/>
      <c r="E32" s="4"/>
      <c r="F32" s="4">
        <f t="shared" si="0"/>
        <v>0</v>
      </c>
      <c r="G32" s="4">
        <f t="shared" si="1"/>
        <v>0</v>
      </c>
      <c r="H32" s="19"/>
      <c r="I32" s="19"/>
      <c r="J32" s="11"/>
      <c r="K32" s="20"/>
    </row>
    <row r="33" spans="2:11" ht="12">
      <c r="B33" s="105" t="s">
        <v>44</v>
      </c>
      <c r="C33" s="106"/>
      <c r="D33" s="106"/>
      <c r="E33" s="106"/>
      <c r="F33" s="106"/>
      <c r="G33" s="106"/>
      <c r="H33" s="158"/>
      <c r="I33" s="158"/>
      <c r="J33" s="11"/>
      <c r="K33" s="20"/>
    </row>
    <row r="34" spans="1:11" ht="12">
      <c r="A34" s="79">
        <v>1</v>
      </c>
      <c r="B34" s="3">
        <v>425</v>
      </c>
      <c r="C34" s="4">
        <v>475.5</v>
      </c>
      <c r="D34" s="4">
        <v>0</v>
      </c>
      <c r="E34" s="4">
        <f>E13</f>
        <v>0</v>
      </c>
      <c r="F34" s="4">
        <f t="shared" si="0"/>
        <v>0</v>
      </c>
      <c r="G34" s="4">
        <f t="shared" si="1"/>
        <v>0</v>
      </c>
      <c r="H34" s="19"/>
      <c r="I34" s="19"/>
      <c r="J34" s="11" t="s">
        <v>61</v>
      </c>
      <c r="K34" s="20"/>
    </row>
    <row r="35" spans="1:11" ht="12">
      <c r="A35" s="79">
        <v>2</v>
      </c>
      <c r="B35" s="3">
        <v>472</v>
      </c>
      <c r="C35" s="4">
        <v>643.5</v>
      </c>
      <c r="D35" s="4">
        <v>0</v>
      </c>
      <c r="E35" s="4">
        <f>E14</f>
        <v>1</v>
      </c>
      <c r="F35" s="4">
        <f t="shared" si="0"/>
        <v>643.5</v>
      </c>
      <c r="G35" s="4">
        <f t="shared" si="1"/>
        <v>0</v>
      </c>
      <c r="H35" s="19"/>
      <c r="I35" s="19"/>
      <c r="J35" s="11" t="s">
        <v>62</v>
      </c>
      <c r="K35" s="20"/>
    </row>
    <row r="36" spans="2:11" ht="12">
      <c r="B36" s="3"/>
      <c r="C36" s="4"/>
      <c r="D36" s="4"/>
      <c r="E36" s="4"/>
      <c r="F36" s="4">
        <f t="shared" si="0"/>
        <v>0</v>
      </c>
      <c r="G36" s="4">
        <f t="shared" si="1"/>
        <v>0</v>
      </c>
      <c r="H36" s="19"/>
      <c r="I36" s="19"/>
      <c r="J36" s="11"/>
      <c r="K36" s="20"/>
    </row>
    <row r="37" spans="1:28" s="86" customFormat="1" ht="12">
      <c r="A37" s="85"/>
      <c r="B37" s="107" t="s">
        <v>63</v>
      </c>
      <c r="C37" s="108"/>
      <c r="D37" s="108"/>
      <c r="E37" s="108"/>
      <c r="F37" s="108"/>
      <c r="G37" s="108"/>
      <c r="H37" s="159"/>
      <c r="I37" s="159"/>
      <c r="J37" s="109"/>
      <c r="K37" s="110"/>
      <c r="V37" s="87"/>
      <c r="AA37" s="87"/>
      <c r="AB37" s="87"/>
    </row>
    <row r="38" spans="1:11" ht="12">
      <c r="A38" s="79">
        <v>1</v>
      </c>
      <c r="B38" s="3" t="s">
        <v>78</v>
      </c>
      <c r="C38" s="4">
        <v>118.5</v>
      </c>
      <c r="D38" s="4">
        <v>6</v>
      </c>
      <c r="E38" s="4">
        <v>1</v>
      </c>
      <c r="F38" s="4">
        <f t="shared" si="0"/>
        <v>118.5</v>
      </c>
      <c r="G38" s="4">
        <f t="shared" si="1"/>
        <v>711</v>
      </c>
      <c r="H38" s="19"/>
      <c r="I38" s="19"/>
      <c r="J38" s="11" t="s">
        <v>64</v>
      </c>
      <c r="K38" s="20"/>
    </row>
    <row r="39" spans="2:11" ht="12">
      <c r="B39" s="3"/>
      <c r="C39" s="4"/>
      <c r="D39" s="4"/>
      <c r="E39" s="4"/>
      <c r="F39" s="4">
        <f t="shared" si="0"/>
        <v>0</v>
      </c>
      <c r="G39" s="4">
        <f t="shared" si="1"/>
        <v>0</v>
      </c>
      <c r="H39" s="19"/>
      <c r="I39" s="19"/>
      <c r="J39" s="11"/>
      <c r="K39" s="20"/>
    </row>
    <row r="40" spans="2:11" ht="12">
      <c r="B40" s="101" t="s">
        <v>65</v>
      </c>
      <c r="C40" s="102"/>
      <c r="D40" s="102"/>
      <c r="E40" s="102"/>
      <c r="F40" s="102"/>
      <c r="G40" s="102"/>
      <c r="H40" s="160"/>
      <c r="I40" s="160"/>
      <c r="J40" s="11"/>
      <c r="K40" s="20"/>
    </row>
    <row r="41" spans="1:11" ht="12">
      <c r="A41" s="79">
        <v>1</v>
      </c>
      <c r="B41" s="3" t="s">
        <v>15</v>
      </c>
      <c r="C41" s="4">
        <v>0</v>
      </c>
      <c r="D41" s="4">
        <v>0</v>
      </c>
      <c r="E41" s="4">
        <f>IF('Drop down Options'!A41='Ballast Calculator'!$D$33,1,0)</f>
        <v>1</v>
      </c>
      <c r="F41" s="4">
        <f t="shared" si="0"/>
        <v>0</v>
      </c>
      <c r="G41" s="4">
        <f t="shared" si="1"/>
        <v>0</v>
      </c>
      <c r="H41" s="19"/>
      <c r="I41" s="19"/>
      <c r="J41" s="11"/>
      <c r="K41" s="20"/>
    </row>
    <row r="42" spans="1:11" ht="12">
      <c r="A42" s="79">
        <v>2</v>
      </c>
      <c r="B42" s="3" t="s">
        <v>13</v>
      </c>
      <c r="C42" s="4">
        <v>187.5</v>
      </c>
      <c r="D42" s="4">
        <v>3514</v>
      </c>
      <c r="E42" s="4">
        <f>IF('Drop down Options'!A42='Ballast Calculator'!$D$33,1,0)</f>
        <v>0</v>
      </c>
      <c r="F42" s="4">
        <f t="shared" si="0"/>
        <v>0</v>
      </c>
      <c r="G42" s="4">
        <f t="shared" si="1"/>
        <v>0</v>
      </c>
      <c r="H42" s="19"/>
      <c r="I42" s="19"/>
      <c r="J42" s="11"/>
      <c r="K42" s="20"/>
    </row>
    <row r="43" spans="2:11" ht="12">
      <c r="B43" s="3"/>
      <c r="C43" s="4"/>
      <c r="D43" s="4"/>
      <c r="E43" s="4"/>
      <c r="F43" s="4">
        <f t="shared" si="0"/>
        <v>0</v>
      </c>
      <c r="G43" s="4">
        <f t="shared" si="1"/>
        <v>0</v>
      </c>
      <c r="H43" s="19"/>
      <c r="I43" s="19"/>
      <c r="J43" s="11"/>
      <c r="K43" s="20"/>
    </row>
    <row r="44" spans="2:11" ht="12">
      <c r="B44" s="113" t="s">
        <v>66</v>
      </c>
      <c r="C44" s="114"/>
      <c r="D44" s="114"/>
      <c r="E44" s="114"/>
      <c r="F44" s="114"/>
      <c r="G44" s="114"/>
      <c r="H44" s="161"/>
      <c r="I44" s="161"/>
      <c r="J44" s="11"/>
      <c r="K44" s="20"/>
    </row>
    <row r="45" spans="1:11" ht="12">
      <c r="A45" s="79">
        <v>1</v>
      </c>
      <c r="B45" s="3" t="s">
        <v>94</v>
      </c>
      <c r="C45" s="4">
        <v>83</v>
      </c>
      <c r="D45" s="4">
        <v>-349</v>
      </c>
      <c r="E45" s="4">
        <v>1</v>
      </c>
      <c r="F45" s="4">
        <f aca="true" t="shared" si="2" ref="F45:F65">E45*C45</f>
        <v>83</v>
      </c>
      <c r="G45" s="4">
        <f aca="true" t="shared" si="3" ref="G45:G65">E45*D45*C45</f>
        <v>-28967</v>
      </c>
      <c r="H45" s="19"/>
      <c r="I45" s="19"/>
      <c r="J45" s="11" t="s">
        <v>67</v>
      </c>
      <c r="K45" s="20"/>
    </row>
    <row r="46" spans="2:11" ht="12">
      <c r="B46" s="3"/>
      <c r="C46" s="4"/>
      <c r="D46" s="4"/>
      <c r="E46" s="4"/>
      <c r="F46" s="4">
        <f t="shared" si="2"/>
        <v>0</v>
      </c>
      <c r="G46" s="4">
        <f t="shared" si="3"/>
        <v>0</v>
      </c>
      <c r="H46" s="19"/>
      <c r="I46" s="19"/>
      <c r="J46" s="11"/>
      <c r="K46" s="20"/>
    </row>
    <row r="47" spans="2:11" ht="12">
      <c r="B47" s="115" t="s">
        <v>68</v>
      </c>
      <c r="C47" s="116"/>
      <c r="D47" s="116"/>
      <c r="E47" s="116"/>
      <c r="F47" s="116"/>
      <c r="G47" s="116"/>
      <c r="H47" s="162"/>
      <c r="I47" s="162"/>
      <c r="J47" s="11"/>
      <c r="K47" s="20"/>
    </row>
    <row r="48" spans="1:11" ht="12">
      <c r="A48" s="79">
        <v>1</v>
      </c>
      <c r="B48" s="3" t="s">
        <v>69</v>
      </c>
      <c r="C48" s="4">
        <v>65.3</v>
      </c>
      <c r="D48" s="4">
        <v>-400</v>
      </c>
      <c r="E48" s="4">
        <f>E13</f>
        <v>0</v>
      </c>
      <c r="F48" s="4">
        <f t="shared" si="2"/>
        <v>0</v>
      </c>
      <c r="G48" s="4">
        <f t="shared" si="3"/>
        <v>0</v>
      </c>
      <c r="H48" s="19"/>
      <c r="I48" s="19"/>
      <c r="J48" s="11" t="s">
        <v>162</v>
      </c>
      <c r="K48" s="20"/>
    </row>
    <row r="49" spans="1:11" ht="12">
      <c r="A49" s="79">
        <v>2</v>
      </c>
      <c r="B49" s="3" t="s">
        <v>70</v>
      </c>
      <c r="C49" s="4">
        <v>65.3</v>
      </c>
      <c r="D49" s="4">
        <v>-445</v>
      </c>
      <c r="E49" s="4">
        <f>E14</f>
        <v>1</v>
      </c>
      <c r="F49" s="4">
        <f t="shared" si="2"/>
        <v>65.3</v>
      </c>
      <c r="G49" s="4">
        <f t="shared" si="3"/>
        <v>-29058.5</v>
      </c>
      <c r="H49" s="19"/>
      <c r="I49" s="19"/>
      <c r="J49" s="11" t="s">
        <v>163</v>
      </c>
      <c r="K49" s="20"/>
    </row>
    <row r="50" spans="2:11" ht="12">
      <c r="B50" s="3"/>
      <c r="C50" s="4"/>
      <c r="D50" s="4"/>
      <c r="E50" s="4"/>
      <c r="F50" s="4">
        <f t="shared" si="2"/>
        <v>0</v>
      </c>
      <c r="G50" s="4">
        <f t="shared" si="3"/>
        <v>0</v>
      </c>
      <c r="H50" s="19"/>
      <c r="I50" s="19"/>
      <c r="J50" s="11"/>
      <c r="K50" s="20"/>
    </row>
    <row r="51" spans="2:11" ht="12">
      <c r="B51" s="111" t="s">
        <v>71</v>
      </c>
      <c r="C51" s="117"/>
      <c r="D51" s="117"/>
      <c r="E51" s="117"/>
      <c r="F51" s="117"/>
      <c r="G51" s="117"/>
      <c r="H51" s="163"/>
      <c r="I51" s="163"/>
      <c r="J51" s="11"/>
      <c r="K51" s="20"/>
    </row>
    <row r="52" spans="1:11" ht="12">
      <c r="A52" s="79">
        <v>1</v>
      </c>
      <c r="B52" s="3"/>
      <c r="C52" s="4"/>
      <c r="D52" s="4"/>
      <c r="E52" s="4">
        <v>1</v>
      </c>
      <c r="F52" s="4">
        <f t="shared" si="2"/>
        <v>0</v>
      </c>
      <c r="G52" s="4">
        <f t="shared" si="3"/>
        <v>0</v>
      </c>
      <c r="H52" s="19"/>
      <c r="I52" s="19"/>
      <c r="J52" s="11" t="s">
        <v>96</v>
      </c>
      <c r="K52" s="20"/>
    </row>
    <row r="53" spans="2:11" ht="12">
      <c r="B53" s="3"/>
      <c r="C53" s="4"/>
      <c r="D53" s="4"/>
      <c r="E53" s="4"/>
      <c r="F53" s="4">
        <f t="shared" si="2"/>
        <v>0</v>
      </c>
      <c r="G53" s="4">
        <f t="shared" si="3"/>
        <v>0</v>
      </c>
      <c r="H53" s="19"/>
      <c r="I53" s="19"/>
      <c r="J53" s="11"/>
      <c r="K53" s="20"/>
    </row>
    <row r="54" spans="1:28" s="86" customFormat="1" ht="12">
      <c r="A54" s="85"/>
      <c r="B54" s="100" t="s">
        <v>73</v>
      </c>
      <c r="C54" s="118"/>
      <c r="D54" s="118"/>
      <c r="E54" s="118"/>
      <c r="F54" s="118"/>
      <c r="G54" s="118"/>
      <c r="H54" s="164"/>
      <c r="I54" s="164"/>
      <c r="J54" s="109"/>
      <c r="K54" s="110"/>
      <c r="V54" s="87"/>
      <c r="AA54" s="87"/>
      <c r="AB54" s="87"/>
    </row>
    <row r="55" spans="1:11" ht="12">
      <c r="A55" s="79">
        <v>1</v>
      </c>
      <c r="B55" s="3" t="s">
        <v>95</v>
      </c>
      <c r="C55" s="4">
        <v>106.3</v>
      </c>
      <c r="D55" s="4">
        <v>-535.7</v>
      </c>
      <c r="E55" s="4">
        <v>1</v>
      </c>
      <c r="F55" s="4">
        <f t="shared" si="2"/>
        <v>106.3</v>
      </c>
      <c r="G55" s="4">
        <f t="shared" si="3"/>
        <v>-56944.91</v>
      </c>
      <c r="H55" s="19"/>
      <c r="I55" s="19"/>
      <c r="J55" s="11" t="s">
        <v>72</v>
      </c>
      <c r="K55" s="20"/>
    </row>
    <row r="56" spans="2:11" ht="12">
      <c r="B56" s="3"/>
      <c r="C56" s="4"/>
      <c r="D56" s="4"/>
      <c r="E56" s="4"/>
      <c r="F56" s="4">
        <f t="shared" si="2"/>
        <v>0</v>
      </c>
      <c r="G56" s="4">
        <f t="shared" si="3"/>
        <v>0</v>
      </c>
      <c r="H56" s="19"/>
      <c r="I56" s="19"/>
      <c r="J56" s="11"/>
      <c r="K56" s="20"/>
    </row>
    <row r="57" spans="1:28" s="86" customFormat="1" ht="12">
      <c r="A57" s="85"/>
      <c r="B57" s="98" t="s">
        <v>74</v>
      </c>
      <c r="C57" s="112"/>
      <c r="D57" s="112"/>
      <c r="E57" s="112"/>
      <c r="F57" s="112"/>
      <c r="G57" s="112"/>
      <c r="H57" s="165"/>
      <c r="I57" s="165"/>
      <c r="J57" s="109"/>
      <c r="K57" s="110"/>
      <c r="V57" s="87"/>
      <c r="AA57" s="87"/>
      <c r="AB57" s="87"/>
    </row>
    <row r="58" spans="1:11" ht="12">
      <c r="A58" s="79">
        <v>1</v>
      </c>
      <c r="B58" s="3">
        <v>425</v>
      </c>
      <c r="C58" s="4">
        <v>797</v>
      </c>
      <c r="D58" s="4">
        <v>-466</v>
      </c>
      <c r="E58" s="4">
        <f>E34</f>
        <v>0</v>
      </c>
      <c r="F58" s="4">
        <f t="shared" si="2"/>
        <v>0</v>
      </c>
      <c r="G58" s="4">
        <f t="shared" si="3"/>
        <v>0</v>
      </c>
      <c r="H58" s="19"/>
      <c r="I58" s="19"/>
      <c r="J58" s="11"/>
      <c r="K58" s="20"/>
    </row>
    <row r="59" spans="1:11" ht="12">
      <c r="A59" s="79">
        <v>2</v>
      </c>
      <c r="B59" s="3">
        <v>472</v>
      </c>
      <c r="C59" s="4">
        <v>797</v>
      </c>
      <c r="D59" s="4">
        <v>-511</v>
      </c>
      <c r="E59" s="4">
        <f>E35</f>
        <v>1</v>
      </c>
      <c r="F59" s="4">
        <f t="shared" si="2"/>
        <v>797</v>
      </c>
      <c r="G59" s="4">
        <f t="shared" si="3"/>
        <v>-407267</v>
      </c>
      <c r="H59" s="19"/>
      <c r="I59" s="19"/>
      <c r="J59" s="11"/>
      <c r="K59" s="20"/>
    </row>
    <row r="60" spans="2:11" ht="12">
      <c r="B60" s="3"/>
      <c r="C60" s="4"/>
      <c r="D60" s="4"/>
      <c r="E60" s="4"/>
      <c r="F60" s="4">
        <f t="shared" si="2"/>
        <v>0</v>
      </c>
      <c r="G60" s="4">
        <f t="shared" si="3"/>
        <v>0</v>
      </c>
      <c r="H60" s="19"/>
      <c r="I60" s="19"/>
      <c r="J60" s="11"/>
      <c r="K60" s="20"/>
    </row>
    <row r="61" spans="1:28" s="86" customFormat="1" ht="12">
      <c r="A61" s="85"/>
      <c r="B61" s="119" t="s">
        <v>75</v>
      </c>
      <c r="C61" s="120"/>
      <c r="D61" s="120"/>
      <c r="E61" s="120"/>
      <c r="F61" s="120"/>
      <c r="G61" s="120"/>
      <c r="H61" s="166"/>
      <c r="I61" s="166"/>
      <c r="J61" s="109"/>
      <c r="K61" s="110"/>
      <c r="V61" s="87"/>
      <c r="AA61" s="87"/>
      <c r="AB61" s="87"/>
    </row>
    <row r="62" spans="1:11" ht="12">
      <c r="A62" s="79">
        <v>1</v>
      </c>
      <c r="B62" s="3" t="s">
        <v>12</v>
      </c>
      <c r="C62" s="4">
        <v>181.3</v>
      </c>
      <c r="D62" s="4">
        <v>3467</v>
      </c>
      <c r="E62" s="4">
        <f>IF(A62='Ballast Calculator'!$D$39,1,0)</f>
        <v>1</v>
      </c>
      <c r="F62" s="4">
        <f t="shared" si="2"/>
        <v>181.3</v>
      </c>
      <c r="G62" s="4">
        <f t="shared" si="3"/>
        <v>628567.1000000001</v>
      </c>
      <c r="H62" s="19"/>
      <c r="I62" s="19"/>
      <c r="J62" s="11"/>
      <c r="K62" s="20"/>
    </row>
    <row r="63" spans="1:11" ht="12">
      <c r="A63" s="79">
        <v>2</v>
      </c>
      <c r="B63" s="3" t="s">
        <v>76</v>
      </c>
      <c r="C63" s="4">
        <v>479.1</v>
      </c>
      <c r="D63" s="4">
        <v>3679.4</v>
      </c>
      <c r="E63" s="4">
        <f>IF(A63='Ballast Calculator'!$D$39,1,0)</f>
        <v>0</v>
      </c>
      <c r="F63" s="4">
        <f t="shared" si="2"/>
        <v>0</v>
      </c>
      <c r="G63" s="4">
        <f t="shared" si="3"/>
        <v>0</v>
      </c>
      <c r="H63" s="19"/>
      <c r="I63" s="19"/>
      <c r="J63" s="11"/>
      <c r="K63" s="20"/>
    </row>
    <row r="64" spans="1:11" ht="12">
      <c r="A64" s="79">
        <v>3</v>
      </c>
      <c r="B64" s="3" t="s">
        <v>77</v>
      </c>
      <c r="C64" s="4">
        <v>593.2</v>
      </c>
      <c r="D64" s="4">
        <v>3484</v>
      </c>
      <c r="E64" s="4">
        <f>IF(A64='Ballast Calculator'!$D$39,1,0)</f>
        <v>0</v>
      </c>
      <c r="F64" s="4">
        <f t="shared" si="2"/>
        <v>0</v>
      </c>
      <c r="G64" s="4">
        <f t="shared" si="3"/>
        <v>0</v>
      </c>
      <c r="H64" s="19"/>
      <c r="I64" s="19"/>
      <c r="J64" s="11"/>
      <c r="K64" s="20"/>
    </row>
    <row r="65" spans="2:11" ht="12">
      <c r="B65" s="3"/>
      <c r="C65" s="4"/>
      <c r="D65" s="4"/>
      <c r="E65" s="4"/>
      <c r="F65" s="4">
        <f t="shared" si="2"/>
        <v>0</v>
      </c>
      <c r="G65" s="4">
        <f t="shared" si="3"/>
        <v>0</v>
      </c>
      <c r="H65" s="19"/>
      <c r="I65" s="19"/>
      <c r="J65" s="11"/>
      <c r="K65" s="20"/>
    </row>
    <row r="66" spans="2:11" ht="12">
      <c r="B66" s="122" t="s">
        <v>79</v>
      </c>
      <c r="C66" s="121"/>
      <c r="D66" s="121"/>
      <c r="E66" s="121"/>
      <c r="F66" s="121"/>
      <c r="G66" s="121"/>
      <c r="H66" s="167"/>
      <c r="I66" s="167"/>
      <c r="J66" s="11"/>
      <c r="K66" s="20"/>
    </row>
    <row r="67" spans="1:11" ht="12">
      <c r="A67" s="79">
        <v>1</v>
      </c>
      <c r="B67" s="3" t="s">
        <v>12</v>
      </c>
      <c r="C67" s="4">
        <v>0</v>
      </c>
      <c r="D67" s="4">
        <v>0</v>
      </c>
      <c r="E67" s="4">
        <v>1</v>
      </c>
      <c r="F67" s="4">
        <f>E67*C67</f>
        <v>0</v>
      </c>
      <c r="G67" s="4">
        <f>E67*D67*C67</f>
        <v>0</v>
      </c>
      <c r="H67" s="19"/>
      <c r="I67" s="19"/>
      <c r="J67" s="11" t="s">
        <v>80</v>
      </c>
      <c r="K67" s="20"/>
    </row>
    <row r="68" spans="2:11" ht="12">
      <c r="B68" s="3"/>
      <c r="C68" s="4"/>
      <c r="D68" s="4"/>
      <c r="E68" s="4"/>
      <c r="F68" s="4">
        <f>E68*C68</f>
        <v>0</v>
      </c>
      <c r="G68" s="4">
        <f aca="true" t="shared" si="4" ref="G68:G74">E68*D68*C68</f>
        <v>0</v>
      </c>
      <c r="H68" s="19"/>
      <c r="I68" s="19"/>
      <c r="J68" s="11"/>
      <c r="K68" s="20"/>
    </row>
    <row r="69" spans="2:11" ht="12">
      <c r="B69" s="123" t="s">
        <v>81</v>
      </c>
      <c r="C69" s="124"/>
      <c r="D69" s="124"/>
      <c r="E69" s="124"/>
      <c r="F69" s="124"/>
      <c r="G69" s="124"/>
      <c r="H69" s="168"/>
      <c r="I69" s="168"/>
      <c r="J69" s="11"/>
      <c r="K69" s="20"/>
    </row>
    <row r="70" spans="1:11" ht="12">
      <c r="A70" s="79">
        <v>1</v>
      </c>
      <c r="B70" s="3" t="s">
        <v>15</v>
      </c>
      <c r="C70" s="4">
        <v>0</v>
      </c>
      <c r="D70" s="4">
        <v>0</v>
      </c>
      <c r="E70" s="4">
        <v>1</v>
      </c>
      <c r="F70" s="4">
        <f>E70*C70</f>
        <v>0</v>
      </c>
      <c r="G70" s="4">
        <f t="shared" si="4"/>
        <v>0</v>
      </c>
      <c r="H70" s="19"/>
      <c r="I70" s="19"/>
      <c r="J70" s="11" t="s">
        <v>82</v>
      </c>
      <c r="K70" s="20"/>
    </row>
    <row r="71" spans="2:11" ht="12">
      <c r="B71" s="3"/>
      <c r="C71" s="4"/>
      <c r="D71" s="4"/>
      <c r="E71" s="4"/>
      <c r="F71" s="4">
        <f>E71*C71</f>
        <v>0</v>
      </c>
      <c r="G71" s="4">
        <f t="shared" si="4"/>
        <v>0</v>
      </c>
      <c r="H71" s="19"/>
      <c r="I71" s="19"/>
      <c r="J71" s="11"/>
      <c r="K71" s="20"/>
    </row>
    <row r="72" spans="2:11" ht="12">
      <c r="B72" s="103" t="s">
        <v>83</v>
      </c>
      <c r="C72" s="104"/>
      <c r="D72" s="104"/>
      <c r="E72" s="104"/>
      <c r="F72" s="104"/>
      <c r="G72" s="104"/>
      <c r="H72" s="169"/>
      <c r="I72" s="169"/>
      <c r="J72" s="11"/>
      <c r="K72" s="20"/>
    </row>
    <row r="73" spans="2:11" ht="12">
      <c r="B73" s="3" t="s">
        <v>15</v>
      </c>
      <c r="C73" s="4">
        <v>0</v>
      </c>
      <c r="D73" s="4">
        <v>0</v>
      </c>
      <c r="E73" s="4">
        <v>1</v>
      </c>
      <c r="F73" s="4">
        <f>E73*C73</f>
        <v>0</v>
      </c>
      <c r="G73" s="4">
        <f t="shared" si="4"/>
        <v>0</v>
      </c>
      <c r="H73" s="19"/>
      <c r="I73" s="19"/>
      <c r="J73" s="11" t="s">
        <v>82</v>
      </c>
      <c r="K73" s="20"/>
    </row>
    <row r="74" spans="2:11" ht="12">
      <c r="B74" s="3"/>
      <c r="C74" s="4"/>
      <c r="D74" s="4"/>
      <c r="E74" s="4"/>
      <c r="F74" s="4">
        <f>E74*C74</f>
        <v>0</v>
      </c>
      <c r="G74" s="4">
        <f t="shared" si="4"/>
        <v>0</v>
      </c>
      <c r="H74" s="19"/>
      <c r="I74" s="19"/>
      <c r="J74" s="11"/>
      <c r="K74" s="20"/>
    </row>
    <row r="75" spans="2:11" ht="12">
      <c r="B75" s="115" t="s">
        <v>84</v>
      </c>
      <c r="C75" s="116"/>
      <c r="D75" s="116"/>
      <c r="E75" s="116"/>
      <c r="F75" s="116"/>
      <c r="G75" s="116"/>
      <c r="H75" s="162"/>
      <c r="I75" s="162"/>
      <c r="J75" s="11"/>
      <c r="K75" s="20"/>
    </row>
    <row r="76" spans="2:11" ht="12">
      <c r="B76" s="3" t="s">
        <v>85</v>
      </c>
      <c r="C76" s="4">
        <v>0</v>
      </c>
      <c r="D76" s="4">
        <v>0</v>
      </c>
      <c r="E76" s="4">
        <v>0</v>
      </c>
      <c r="F76" s="4">
        <f aca="true" t="shared" si="5" ref="F76:F139">E76*C76</f>
        <v>0</v>
      </c>
      <c r="G76" s="4">
        <f aca="true" t="shared" si="6" ref="G76:G139">E76*D76*C76</f>
        <v>0</v>
      </c>
      <c r="H76" s="19"/>
      <c r="I76" s="19"/>
      <c r="K76" s="20"/>
    </row>
    <row r="77" spans="2:11" ht="12">
      <c r="B77" s="3" t="s">
        <v>86</v>
      </c>
      <c r="C77" s="4">
        <v>162</v>
      </c>
      <c r="D77" s="4">
        <v>1313</v>
      </c>
      <c r="E77" s="4">
        <v>1</v>
      </c>
      <c r="F77" s="4">
        <f t="shared" si="5"/>
        <v>162</v>
      </c>
      <c r="G77" s="4">
        <f t="shared" si="6"/>
        <v>212706</v>
      </c>
      <c r="H77" s="19"/>
      <c r="I77" s="19"/>
      <c r="J77" s="11" t="s">
        <v>88</v>
      </c>
      <c r="K77" s="20"/>
    </row>
    <row r="78" spans="2:11" ht="12">
      <c r="B78" s="3" t="s">
        <v>87</v>
      </c>
      <c r="C78" s="4">
        <v>324</v>
      </c>
      <c r="D78" s="4">
        <v>1248</v>
      </c>
      <c r="E78" s="4">
        <v>0</v>
      </c>
      <c r="F78" s="4">
        <f t="shared" si="5"/>
        <v>0</v>
      </c>
      <c r="G78" s="4">
        <f t="shared" si="6"/>
        <v>0</v>
      </c>
      <c r="H78" s="19"/>
      <c r="I78" s="19"/>
      <c r="J78" s="11"/>
      <c r="K78" s="20"/>
    </row>
    <row r="79" spans="2:11" ht="12">
      <c r="B79" s="3"/>
      <c r="C79" s="4"/>
      <c r="D79" s="4"/>
      <c r="E79" s="4"/>
      <c r="F79" s="4">
        <f t="shared" si="5"/>
        <v>0</v>
      </c>
      <c r="G79" s="4">
        <f t="shared" si="6"/>
        <v>0</v>
      </c>
      <c r="H79" s="19"/>
      <c r="I79" s="19"/>
      <c r="J79" s="11"/>
      <c r="K79" s="20"/>
    </row>
    <row r="80" spans="2:11" ht="12">
      <c r="B80" s="126" t="s">
        <v>3</v>
      </c>
      <c r="C80" s="125"/>
      <c r="D80" s="125"/>
      <c r="E80" s="125"/>
      <c r="F80" s="125"/>
      <c r="G80" s="125"/>
      <c r="H80" s="170"/>
      <c r="I80" s="170"/>
      <c r="J80" s="11"/>
      <c r="K80" s="20"/>
    </row>
    <row r="81" spans="1:11" ht="12">
      <c r="A81" s="79">
        <v>1</v>
      </c>
      <c r="B81" s="3" t="s">
        <v>40</v>
      </c>
      <c r="C81" s="4">
        <v>0</v>
      </c>
      <c r="D81" s="4">
        <v>0</v>
      </c>
      <c r="E81" s="4">
        <f>IF(A81='Ballast Calculator'!$D$50,1,0)</f>
        <v>1</v>
      </c>
      <c r="F81" s="4">
        <f t="shared" si="5"/>
        <v>0</v>
      </c>
      <c r="G81" s="4">
        <f t="shared" si="6"/>
        <v>0</v>
      </c>
      <c r="H81" s="19"/>
      <c r="I81" s="19"/>
      <c r="J81" s="11"/>
      <c r="K81" s="20"/>
    </row>
    <row r="82" spans="1:11" ht="12">
      <c r="A82" s="79">
        <v>2</v>
      </c>
      <c r="B82" s="3" t="s">
        <v>13</v>
      </c>
      <c r="C82" s="4">
        <v>1921</v>
      </c>
      <c r="D82" s="4">
        <v>3488</v>
      </c>
      <c r="E82" s="4">
        <f>IF(A82='Ballast Calculator'!$D$50,1,0)</f>
        <v>0</v>
      </c>
      <c r="F82" s="4">
        <f t="shared" si="5"/>
        <v>0</v>
      </c>
      <c r="G82" s="4">
        <f t="shared" si="6"/>
        <v>0</v>
      </c>
      <c r="H82" s="19"/>
      <c r="I82" s="19"/>
      <c r="J82" s="11"/>
      <c r="K82" s="20"/>
    </row>
    <row r="83" spans="2:11" ht="12">
      <c r="B83" s="113" t="s">
        <v>89</v>
      </c>
      <c r="C83" s="114"/>
      <c r="D83" s="114"/>
      <c r="E83" s="114"/>
      <c r="F83" s="114"/>
      <c r="G83" s="114"/>
      <c r="H83" s="161"/>
      <c r="I83" s="161"/>
      <c r="J83" s="11"/>
      <c r="K83" s="20"/>
    </row>
    <row r="84" spans="1:11" ht="12.75">
      <c r="A84" s="79">
        <v>1</v>
      </c>
      <c r="B84" s="70" t="s">
        <v>97</v>
      </c>
      <c r="C84" s="65">
        <v>124</v>
      </c>
      <c r="D84" s="65">
        <v>2925</v>
      </c>
      <c r="E84" s="4">
        <f>IF(A84='Ballast Calculator'!$D$41,1,0)</f>
        <v>0</v>
      </c>
      <c r="F84" s="4">
        <f aca="true" t="shared" si="7" ref="F84:F104">E84*C84</f>
        <v>0</v>
      </c>
      <c r="G84" s="4">
        <f aca="true" t="shared" si="8" ref="G84:G105">E84*D84*C84</f>
        <v>0</v>
      </c>
      <c r="H84" s="19"/>
      <c r="I84" s="19"/>
      <c r="J84" s="11"/>
      <c r="K84" s="20"/>
    </row>
    <row r="85" spans="1:11" ht="12.75">
      <c r="A85" s="79">
        <v>2</v>
      </c>
      <c r="B85" s="70" t="s">
        <v>98</v>
      </c>
      <c r="C85" s="65">
        <v>144</v>
      </c>
      <c r="D85" s="65">
        <v>2925</v>
      </c>
      <c r="E85" s="4">
        <f>IF(A85='Ballast Calculator'!$D$41,1,0)</f>
        <v>0</v>
      </c>
      <c r="F85" s="4">
        <f t="shared" si="7"/>
        <v>0</v>
      </c>
      <c r="G85" s="4">
        <f t="shared" si="8"/>
        <v>0</v>
      </c>
      <c r="H85" s="19"/>
      <c r="I85" s="19"/>
      <c r="J85" s="11"/>
      <c r="K85" s="20"/>
    </row>
    <row r="86" spans="1:11" ht="12.75">
      <c r="A86" s="79">
        <v>3</v>
      </c>
      <c r="B86" s="197" t="s">
        <v>99</v>
      </c>
      <c r="C86" s="65">
        <v>146</v>
      </c>
      <c r="D86" s="65">
        <v>2925</v>
      </c>
      <c r="E86" s="4">
        <f>IF(A86='Ballast Calculator'!$D$41,1,0)</f>
        <v>0</v>
      </c>
      <c r="F86" s="4">
        <f t="shared" si="7"/>
        <v>0</v>
      </c>
      <c r="G86" s="4">
        <f t="shared" si="8"/>
        <v>0</v>
      </c>
      <c r="H86" s="19"/>
      <c r="I86" s="19"/>
      <c r="J86" s="11"/>
      <c r="K86" s="20"/>
    </row>
    <row r="87" spans="1:11" ht="12.75">
      <c r="A87" s="79">
        <v>4</v>
      </c>
      <c r="B87" s="70" t="s">
        <v>100</v>
      </c>
      <c r="C87" s="65">
        <v>174</v>
      </c>
      <c r="D87" s="65">
        <v>2925</v>
      </c>
      <c r="E87" s="4">
        <f>IF(A87='Ballast Calculator'!$D$41,1,0)</f>
        <v>0</v>
      </c>
      <c r="F87" s="4">
        <f t="shared" si="7"/>
        <v>0</v>
      </c>
      <c r="G87" s="4">
        <f t="shared" si="8"/>
        <v>0</v>
      </c>
      <c r="H87" s="19"/>
      <c r="I87" s="19"/>
      <c r="J87" s="11"/>
      <c r="K87" s="20"/>
    </row>
    <row r="88" spans="1:11" ht="12.75">
      <c r="A88" s="79">
        <v>5</v>
      </c>
      <c r="B88" s="128" t="s">
        <v>101</v>
      </c>
      <c r="C88" s="128">
        <v>410</v>
      </c>
      <c r="D88" s="65">
        <v>2925</v>
      </c>
      <c r="E88" s="4">
        <f>IF(A88='Ballast Calculator'!$D$41,1,0)</f>
        <v>0</v>
      </c>
      <c r="F88" s="4">
        <f t="shared" si="7"/>
        <v>0</v>
      </c>
      <c r="G88" s="4">
        <f t="shared" si="8"/>
        <v>0</v>
      </c>
      <c r="H88" s="19"/>
      <c r="I88" s="19"/>
      <c r="J88" s="11"/>
      <c r="K88" s="20"/>
    </row>
    <row r="89" spans="1:11" ht="12.75">
      <c r="A89" s="79">
        <v>6</v>
      </c>
      <c r="B89" s="128" t="s">
        <v>102</v>
      </c>
      <c r="C89" s="128">
        <v>440</v>
      </c>
      <c r="D89" s="65">
        <v>2925</v>
      </c>
      <c r="E89" s="4">
        <f>IF(A89='Ballast Calculator'!$D$41,1,0)</f>
        <v>0</v>
      </c>
      <c r="F89" s="4">
        <f t="shared" si="7"/>
        <v>0</v>
      </c>
      <c r="G89" s="4">
        <f t="shared" si="8"/>
        <v>0</v>
      </c>
      <c r="H89" s="19"/>
      <c r="I89" s="19"/>
      <c r="J89" s="11"/>
      <c r="K89" s="20"/>
    </row>
    <row r="90" spans="1:11" ht="12.75">
      <c r="A90" s="79">
        <v>7</v>
      </c>
      <c r="B90" s="128" t="s">
        <v>103</v>
      </c>
      <c r="C90" s="128">
        <v>500</v>
      </c>
      <c r="D90" s="65">
        <v>2925</v>
      </c>
      <c r="E90" s="4">
        <f>IF(A90='Ballast Calculator'!$D$41,1,0)</f>
        <v>0</v>
      </c>
      <c r="F90" s="4">
        <f t="shared" si="7"/>
        <v>0</v>
      </c>
      <c r="G90" s="4">
        <f t="shared" si="8"/>
        <v>0</v>
      </c>
      <c r="H90" s="19"/>
      <c r="I90" s="19"/>
      <c r="J90" s="11"/>
      <c r="K90" s="20"/>
    </row>
    <row r="91" spans="1:11" ht="12.75">
      <c r="A91" s="79">
        <v>8</v>
      </c>
      <c r="B91" s="128" t="s">
        <v>104</v>
      </c>
      <c r="C91" s="128">
        <v>406</v>
      </c>
      <c r="D91" s="65">
        <v>2925</v>
      </c>
      <c r="E91" s="4">
        <f>IF(A91='Ballast Calculator'!$D$41,1,0)</f>
        <v>0</v>
      </c>
      <c r="F91" s="4">
        <f t="shared" si="7"/>
        <v>0</v>
      </c>
      <c r="G91" s="4">
        <f t="shared" si="8"/>
        <v>0</v>
      </c>
      <c r="H91" s="19"/>
      <c r="I91" s="19"/>
      <c r="J91" s="11"/>
      <c r="K91" s="20"/>
    </row>
    <row r="92" spans="1:11" ht="12.75">
      <c r="A92" s="79">
        <v>9</v>
      </c>
      <c r="B92" s="128" t="s">
        <v>105</v>
      </c>
      <c r="C92" s="128">
        <v>354</v>
      </c>
      <c r="D92" s="65">
        <v>2925</v>
      </c>
      <c r="E92" s="4">
        <f>IF(A92='Ballast Calculator'!$D$41,1,0)</f>
        <v>0</v>
      </c>
      <c r="F92" s="4">
        <f t="shared" si="7"/>
        <v>0</v>
      </c>
      <c r="G92" s="4">
        <f t="shared" si="8"/>
        <v>0</v>
      </c>
      <c r="H92" s="19"/>
      <c r="I92" s="19"/>
      <c r="J92" s="11"/>
      <c r="K92" s="20"/>
    </row>
    <row r="93" spans="1:11" ht="12.75">
      <c r="A93" s="79">
        <v>10</v>
      </c>
      <c r="B93" s="128" t="s">
        <v>106</v>
      </c>
      <c r="C93" s="128">
        <v>420</v>
      </c>
      <c r="D93" s="65">
        <v>2925</v>
      </c>
      <c r="E93" s="4">
        <f>IF(A93='Ballast Calculator'!$D$41,1,0)</f>
        <v>0</v>
      </c>
      <c r="F93" s="4">
        <f t="shared" si="7"/>
        <v>0</v>
      </c>
      <c r="G93" s="4">
        <f t="shared" si="8"/>
        <v>0</v>
      </c>
      <c r="H93" s="19"/>
      <c r="I93" s="19"/>
      <c r="J93" s="11"/>
      <c r="K93" s="20"/>
    </row>
    <row r="94" spans="1:11" ht="12.75">
      <c r="A94" s="79">
        <v>11</v>
      </c>
      <c r="B94" s="128" t="s">
        <v>107</v>
      </c>
      <c r="C94" s="128">
        <v>460</v>
      </c>
      <c r="D94" s="65">
        <v>2925</v>
      </c>
      <c r="E94" s="4">
        <f>IF(A94='Ballast Calculator'!$D$41,1,0)</f>
        <v>0</v>
      </c>
      <c r="F94" s="4">
        <f t="shared" si="7"/>
        <v>0</v>
      </c>
      <c r="G94" s="4">
        <f t="shared" si="8"/>
        <v>0</v>
      </c>
      <c r="H94" s="19"/>
      <c r="I94" s="19"/>
      <c r="J94" s="11"/>
      <c r="K94" s="20"/>
    </row>
    <row r="95" spans="1:11" ht="12.75">
      <c r="A95" s="79">
        <v>12</v>
      </c>
      <c r="B95" s="128" t="s">
        <v>103</v>
      </c>
      <c r="C95" s="128">
        <v>500</v>
      </c>
      <c r="D95" s="65">
        <v>2925</v>
      </c>
      <c r="E95" s="4">
        <f>IF(A95='Ballast Calculator'!$D$41,1,0)</f>
        <v>0</v>
      </c>
      <c r="F95" s="4">
        <f t="shared" si="7"/>
        <v>0</v>
      </c>
      <c r="G95" s="4">
        <f t="shared" si="8"/>
        <v>0</v>
      </c>
      <c r="H95" s="19"/>
      <c r="I95" s="19"/>
      <c r="J95" s="11"/>
      <c r="K95" s="20"/>
    </row>
    <row r="96" spans="1:11" ht="12.75">
      <c r="A96" s="79">
        <v>13</v>
      </c>
      <c r="B96" s="128" t="s">
        <v>108</v>
      </c>
      <c r="C96" s="128">
        <v>510</v>
      </c>
      <c r="D96" s="65">
        <v>2925</v>
      </c>
      <c r="E96" s="4">
        <f>IF(A96='Ballast Calculator'!$D$41,1,0)</f>
        <v>0</v>
      </c>
      <c r="F96" s="4">
        <f t="shared" si="7"/>
        <v>0</v>
      </c>
      <c r="G96" s="4">
        <f t="shared" si="8"/>
        <v>0</v>
      </c>
      <c r="H96" s="19"/>
      <c r="I96" s="19"/>
      <c r="J96" s="11"/>
      <c r="K96" s="20"/>
    </row>
    <row r="97" spans="1:11" ht="12.75">
      <c r="A97" s="79">
        <v>14</v>
      </c>
      <c r="B97" s="128" t="s">
        <v>109</v>
      </c>
      <c r="C97" s="128">
        <v>512</v>
      </c>
      <c r="D97" s="65">
        <v>2925</v>
      </c>
      <c r="E97" s="4">
        <f>IF(A97='Ballast Calculator'!$D$41,1,0)</f>
        <v>0</v>
      </c>
      <c r="F97" s="4">
        <f t="shared" si="7"/>
        <v>0</v>
      </c>
      <c r="G97" s="4">
        <f t="shared" si="8"/>
        <v>0</v>
      </c>
      <c r="H97" s="19"/>
      <c r="I97" s="19"/>
      <c r="J97" s="11"/>
      <c r="K97" s="20"/>
    </row>
    <row r="98" spans="1:11" ht="12.75">
      <c r="A98" s="79">
        <v>15</v>
      </c>
      <c r="B98" s="128" t="s">
        <v>110</v>
      </c>
      <c r="C98" s="128">
        <v>520</v>
      </c>
      <c r="D98" s="65">
        <v>2925</v>
      </c>
      <c r="E98" s="4">
        <f>IF(A98='Ballast Calculator'!$D$41,1,0)</f>
        <v>1</v>
      </c>
      <c r="F98" s="4">
        <f t="shared" si="7"/>
        <v>520</v>
      </c>
      <c r="G98" s="4">
        <f t="shared" si="8"/>
        <v>1521000</v>
      </c>
      <c r="H98" s="19"/>
      <c r="I98" s="19"/>
      <c r="J98" s="11"/>
      <c r="K98" s="20"/>
    </row>
    <row r="99" spans="1:11" ht="12.75">
      <c r="A99" s="79">
        <v>16</v>
      </c>
      <c r="B99" s="128" t="s">
        <v>111</v>
      </c>
      <c r="C99" s="128">
        <v>580</v>
      </c>
      <c r="D99" s="65">
        <v>2925</v>
      </c>
      <c r="E99" s="4">
        <f>IF(A99='Ballast Calculator'!$D$41,1,0)</f>
        <v>0</v>
      </c>
      <c r="F99" s="4">
        <f t="shared" si="7"/>
        <v>0</v>
      </c>
      <c r="G99" s="4">
        <f t="shared" si="8"/>
        <v>0</v>
      </c>
      <c r="H99" s="19"/>
      <c r="I99" s="19"/>
      <c r="J99" s="11"/>
      <c r="K99" s="20"/>
    </row>
    <row r="100" spans="1:11" ht="12.75">
      <c r="A100" s="79">
        <v>17</v>
      </c>
      <c r="B100" s="128" t="s">
        <v>112</v>
      </c>
      <c r="C100" s="128">
        <v>580</v>
      </c>
      <c r="D100" s="65">
        <v>2925</v>
      </c>
      <c r="E100" s="4">
        <f>IF(A100='Ballast Calculator'!$D$41,1,0)</f>
        <v>0</v>
      </c>
      <c r="F100" s="4">
        <f t="shared" si="7"/>
        <v>0</v>
      </c>
      <c r="G100" s="4">
        <f t="shared" si="8"/>
        <v>0</v>
      </c>
      <c r="H100" s="19"/>
      <c r="I100" s="19"/>
      <c r="J100" s="11"/>
      <c r="K100" s="20"/>
    </row>
    <row r="101" spans="1:11" ht="12.75">
      <c r="A101" s="79">
        <v>18</v>
      </c>
      <c r="B101" s="128" t="s">
        <v>113</v>
      </c>
      <c r="C101" s="128">
        <v>530</v>
      </c>
      <c r="D101" s="65">
        <v>2925</v>
      </c>
      <c r="E101" s="4">
        <f>IF(A101='Ballast Calculator'!$D$41,1,0)</f>
        <v>0</v>
      </c>
      <c r="F101" s="4">
        <f t="shared" si="7"/>
        <v>0</v>
      </c>
      <c r="G101" s="4">
        <f t="shared" si="8"/>
        <v>0</v>
      </c>
      <c r="H101" s="19"/>
      <c r="I101" s="19"/>
      <c r="J101" s="11"/>
      <c r="K101" s="20"/>
    </row>
    <row r="102" spans="1:11" ht="12.75">
      <c r="A102" s="79">
        <v>19</v>
      </c>
      <c r="B102" s="128" t="s">
        <v>114</v>
      </c>
      <c r="C102" s="128">
        <v>588</v>
      </c>
      <c r="D102" s="65">
        <v>2925</v>
      </c>
      <c r="E102" s="4">
        <f>IF(A102='Ballast Calculator'!$D$41,1,0)</f>
        <v>0</v>
      </c>
      <c r="F102" s="4">
        <f t="shared" si="7"/>
        <v>0</v>
      </c>
      <c r="G102" s="4">
        <f t="shared" si="8"/>
        <v>0</v>
      </c>
      <c r="H102" s="19"/>
      <c r="I102" s="19"/>
      <c r="J102" s="11"/>
      <c r="K102" s="20"/>
    </row>
    <row r="103" spans="1:11" ht="12.75">
      <c r="A103" s="79">
        <v>20</v>
      </c>
      <c r="B103" s="128" t="s">
        <v>115</v>
      </c>
      <c r="C103" s="128">
        <v>570</v>
      </c>
      <c r="D103" s="65">
        <v>2925</v>
      </c>
      <c r="E103" s="4">
        <f>IF(A103='Ballast Calculator'!$D$41,1,0)</f>
        <v>0</v>
      </c>
      <c r="F103" s="4">
        <f t="shared" si="7"/>
        <v>0</v>
      </c>
      <c r="G103" s="4">
        <f t="shared" si="8"/>
        <v>0</v>
      </c>
      <c r="H103" s="19"/>
      <c r="I103" s="19"/>
      <c r="J103" s="11"/>
      <c r="K103" s="20"/>
    </row>
    <row r="104" spans="1:11" ht="12.75">
      <c r="A104" s="79">
        <v>21</v>
      </c>
      <c r="B104" s="128" t="s">
        <v>116</v>
      </c>
      <c r="C104" s="128">
        <v>560</v>
      </c>
      <c r="D104" s="65">
        <v>2925</v>
      </c>
      <c r="E104" s="4">
        <f>IF(A104='Ballast Calculator'!$D$41,1,0)</f>
        <v>0</v>
      </c>
      <c r="F104" s="4">
        <f t="shared" si="7"/>
        <v>0</v>
      </c>
      <c r="G104" s="4">
        <f t="shared" si="8"/>
        <v>0</v>
      </c>
      <c r="H104" s="19"/>
      <c r="I104" s="19"/>
      <c r="J104" s="11"/>
      <c r="K104" s="20"/>
    </row>
    <row r="105" spans="1:11" ht="12.75">
      <c r="A105" s="79">
        <v>22</v>
      </c>
      <c r="B105" s="128" t="s">
        <v>117</v>
      </c>
      <c r="C105" s="128">
        <v>728</v>
      </c>
      <c r="D105" s="65">
        <v>2925</v>
      </c>
      <c r="E105" s="4">
        <f>IF(A105='Ballast Calculator'!$D$41,1,0)</f>
        <v>0</v>
      </c>
      <c r="F105" s="4">
        <f>E105*C105</f>
        <v>0</v>
      </c>
      <c r="G105" s="4">
        <f t="shared" si="8"/>
        <v>0</v>
      </c>
      <c r="H105" s="19"/>
      <c r="I105" s="19"/>
      <c r="J105" s="11"/>
      <c r="K105" s="20"/>
    </row>
    <row r="106" spans="1:28" s="175" customFormat="1" ht="12">
      <c r="A106" s="171"/>
      <c r="B106" s="172" t="s">
        <v>90</v>
      </c>
      <c r="C106" s="71"/>
      <c r="D106" s="71"/>
      <c r="E106" s="71"/>
      <c r="F106" s="71"/>
      <c r="G106" s="71"/>
      <c r="H106" s="173"/>
      <c r="I106" s="173"/>
      <c r="J106" s="174"/>
      <c r="V106" s="176"/>
      <c r="AA106" s="176"/>
      <c r="AB106" s="176"/>
    </row>
    <row r="107" spans="1:11" ht="12.75">
      <c r="A107" s="79">
        <v>1</v>
      </c>
      <c r="B107" s="128" t="s">
        <v>118</v>
      </c>
      <c r="C107" s="128">
        <v>930</v>
      </c>
      <c r="D107" s="21">
        <v>0</v>
      </c>
      <c r="E107" s="4">
        <f>IF(A107='Ballast Calculator'!$D$43,1,0)</f>
        <v>0</v>
      </c>
      <c r="F107" s="4">
        <f t="shared" si="5"/>
        <v>0</v>
      </c>
      <c r="G107" s="4">
        <f t="shared" si="6"/>
        <v>0</v>
      </c>
      <c r="H107" s="19"/>
      <c r="I107" s="19"/>
      <c r="J107" s="11"/>
      <c r="K107" s="20"/>
    </row>
    <row r="108" spans="1:11" ht="12.75">
      <c r="A108" s="79">
        <v>2</v>
      </c>
      <c r="B108" s="129" t="s">
        <v>119</v>
      </c>
      <c r="C108" s="129">
        <v>780</v>
      </c>
      <c r="D108" s="21">
        <v>0</v>
      </c>
      <c r="E108" s="4">
        <f>IF(A108='Ballast Calculator'!$D$43,1,0)</f>
        <v>0</v>
      </c>
      <c r="F108" s="4">
        <f t="shared" si="5"/>
        <v>0</v>
      </c>
      <c r="G108" s="4">
        <f t="shared" si="6"/>
        <v>0</v>
      </c>
      <c r="H108" s="19"/>
      <c r="I108" s="19"/>
      <c r="J108" s="11"/>
      <c r="K108" s="20"/>
    </row>
    <row r="109" spans="1:11" ht="12.75">
      <c r="A109" s="79">
        <v>3</v>
      </c>
      <c r="B109" s="129" t="s">
        <v>120</v>
      </c>
      <c r="C109" s="128">
        <v>1060</v>
      </c>
      <c r="D109" s="21">
        <v>0</v>
      </c>
      <c r="E109" s="4">
        <f>IF(A109='Ballast Calculator'!$D$43,1,0)</f>
        <v>0</v>
      </c>
      <c r="F109" s="4">
        <f t="shared" si="5"/>
        <v>0</v>
      </c>
      <c r="G109" s="4">
        <f t="shared" si="6"/>
        <v>0</v>
      </c>
      <c r="H109" s="19"/>
      <c r="I109" s="19"/>
      <c r="J109" s="11"/>
      <c r="K109" s="20"/>
    </row>
    <row r="110" spans="1:11" ht="12.75">
      <c r="A110" s="79">
        <v>4</v>
      </c>
      <c r="B110" s="129" t="s">
        <v>121</v>
      </c>
      <c r="C110" s="129">
        <v>930</v>
      </c>
      <c r="D110" s="21">
        <v>0</v>
      </c>
      <c r="E110" s="4">
        <f>IF(A110='Ballast Calculator'!$D$43,1,0)</f>
        <v>0</v>
      </c>
      <c r="F110" s="4">
        <f t="shared" si="5"/>
        <v>0</v>
      </c>
      <c r="G110" s="4">
        <f t="shared" si="6"/>
        <v>0</v>
      </c>
      <c r="H110" s="19"/>
      <c r="I110" s="19"/>
      <c r="J110" s="11"/>
      <c r="K110" s="20"/>
    </row>
    <row r="111" spans="1:11" ht="12.75">
      <c r="A111" s="79">
        <v>5</v>
      </c>
      <c r="B111" s="128" t="s">
        <v>122</v>
      </c>
      <c r="C111" s="128">
        <v>870</v>
      </c>
      <c r="D111" s="21">
        <v>0</v>
      </c>
      <c r="E111" s="4">
        <f>IF(A111='Ballast Calculator'!$D$43,1,0)</f>
        <v>0</v>
      </c>
      <c r="F111" s="4">
        <f t="shared" si="5"/>
        <v>0</v>
      </c>
      <c r="G111" s="4">
        <f t="shared" si="6"/>
        <v>0</v>
      </c>
      <c r="H111" s="19"/>
      <c r="I111" s="19"/>
      <c r="J111" s="11"/>
      <c r="K111" s="20"/>
    </row>
    <row r="112" spans="1:11" ht="12.75">
      <c r="A112" s="79">
        <v>6</v>
      </c>
      <c r="B112" s="129" t="s">
        <v>123</v>
      </c>
      <c r="C112" s="129">
        <v>740</v>
      </c>
      <c r="D112" s="21">
        <v>0</v>
      </c>
      <c r="E112" s="4">
        <f>IF(A112='Ballast Calculator'!$D$43,1,0)</f>
        <v>0</v>
      </c>
      <c r="F112" s="4">
        <f t="shared" si="5"/>
        <v>0</v>
      </c>
      <c r="G112" s="4">
        <f t="shared" si="6"/>
        <v>0</v>
      </c>
      <c r="H112" s="19"/>
      <c r="I112" s="19"/>
      <c r="J112" s="11"/>
      <c r="K112" s="20"/>
    </row>
    <row r="113" spans="1:11" ht="12.75">
      <c r="A113" s="79">
        <v>7</v>
      </c>
      <c r="B113" s="129" t="s">
        <v>124</v>
      </c>
      <c r="C113" s="128">
        <v>990</v>
      </c>
      <c r="D113" s="21">
        <v>0</v>
      </c>
      <c r="E113" s="4">
        <f>IF(A113='Ballast Calculator'!$D$43,1,0)</f>
        <v>0</v>
      </c>
      <c r="F113" s="4">
        <f t="shared" si="5"/>
        <v>0</v>
      </c>
      <c r="G113" s="4">
        <f t="shared" si="6"/>
        <v>0</v>
      </c>
      <c r="H113" s="19"/>
      <c r="I113" s="19"/>
      <c r="J113" s="11"/>
      <c r="K113" s="20"/>
    </row>
    <row r="114" spans="1:11" ht="12.75">
      <c r="A114" s="79">
        <v>8</v>
      </c>
      <c r="B114" s="129" t="s">
        <v>125</v>
      </c>
      <c r="C114" s="129">
        <v>890</v>
      </c>
      <c r="D114" s="21">
        <v>0</v>
      </c>
      <c r="E114" s="4">
        <f>IF(A114='Ballast Calculator'!$D$43,1,0)</f>
        <v>0</v>
      </c>
      <c r="F114" s="4">
        <f t="shared" si="5"/>
        <v>0</v>
      </c>
      <c r="G114" s="4">
        <f t="shared" si="6"/>
        <v>0</v>
      </c>
      <c r="H114" s="19"/>
      <c r="I114" s="19"/>
      <c r="J114" s="11"/>
      <c r="K114" s="20"/>
    </row>
    <row r="115" spans="1:11" ht="12.75">
      <c r="A115" s="79">
        <v>9</v>
      </c>
      <c r="B115" s="128" t="s">
        <v>126</v>
      </c>
      <c r="C115" s="128">
        <v>920</v>
      </c>
      <c r="D115" s="21">
        <v>0</v>
      </c>
      <c r="E115" s="4">
        <f>IF(A115='Ballast Calculator'!$D$43,1,0)</f>
        <v>0</v>
      </c>
      <c r="F115" s="4">
        <f t="shared" si="5"/>
        <v>0</v>
      </c>
      <c r="G115" s="4">
        <f t="shared" si="6"/>
        <v>0</v>
      </c>
      <c r="H115" s="19"/>
      <c r="I115" s="19"/>
      <c r="J115" s="11"/>
      <c r="K115" s="20"/>
    </row>
    <row r="116" spans="1:11" ht="12.75">
      <c r="A116" s="79">
        <v>10</v>
      </c>
      <c r="B116" s="129" t="s">
        <v>127</v>
      </c>
      <c r="C116" s="129">
        <v>790</v>
      </c>
      <c r="D116" s="21">
        <v>0</v>
      </c>
      <c r="E116" s="4">
        <f>IF(A116='Ballast Calculator'!$D$43,1,0)</f>
        <v>0</v>
      </c>
      <c r="F116" s="4">
        <f t="shared" si="5"/>
        <v>0</v>
      </c>
      <c r="G116" s="4">
        <f t="shared" si="6"/>
        <v>0</v>
      </c>
      <c r="H116" s="19"/>
      <c r="I116" s="19"/>
      <c r="J116" s="11"/>
      <c r="K116" s="20"/>
    </row>
    <row r="117" spans="1:11" ht="12.75">
      <c r="A117" s="79">
        <v>11</v>
      </c>
      <c r="B117" s="129" t="s">
        <v>128</v>
      </c>
      <c r="C117" s="129">
        <v>1004</v>
      </c>
      <c r="D117" s="21">
        <v>0</v>
      </c>
      <c r="E117" s="4">
        <f>IF(A117='Ballast Calculator'!$D$43,1,0)</f>
        <v>0</v>
      </c>
      <c r="F117" s="4">
        <f t="shared" si="5"/>
        <v>0</v>
      </c>
      <c r="G117" s="4">
        <f t="shared" si="6"/>
        <v>0</v>
      </c>
      <c r="H117" s="19"/>
      <c r="I117" s="19"/>
      <c r="J117" s="11"/>
      <c r="K117" s="20"/>
    </row>
    <row r="118" spans="1:11" ht="12.75">
      <c r="A118" s="79">
        <v>12</v>
      </c>
      <c r="B118" s="129" t="s">
        <v>129</v>
      </c>
      <c r="C118" s="130">
        <v>880</v>
      </c>
      <c r="D118" s="21">
        <v>0</v>
      </c>
      <c r="E118" s="4">
        <f>IF(A118='Ballast Calculator'!$D$43,1,0)</f>
        <v>0</v>
      </c>
      <c r="F118" s="4">
        <f t="shared" si="5"/>
        <v>0</v>
      </c>
      <c r="G118" s="4">
        <f t="shared" si="6"/>
        <v>0</v>
      </c>
      <c r="H118" s="19"/>
      <c r="I118" s="19"/>
      <c r="J118" s="11"/>
      <c r="K118" s="20"/>
    </row>
    <row r="119" spans="1:11" ht="12.75">
      <c r="A119" s="79">
        <v>13</v>
      </c>
      <c r="B119" s="129" t="s">
        <v>130</v>
      </c>
      <c r="C119" s="129">
        <v>1070</v>
      </c>
      <c r="D119" s="21">
        <v>0</v>
      </c>
      <c r="E119" s="4">
        <f>IF(A119='Ballast Calculator'!$D$43,1,0)</f>
        <v>0</v>
      </c>
      <c r="F119" s="4">
        <f t="shared" si="5"/>
        <v>0</v>
      </c>
      <c r="G119" s="4">
        <f t="shared" si="6"/>
        <v>0</v>
      </c>
      <c r="H119" s="19"/>
      <c r="I119" s="19"/>
      <c r="J119" s="11"/>
      <c r="K119" s="20"/>
    </row>
    <row r="120" spans="1:11" ht="12.75">
      <c r="A120" s="79">
        <v>14</v>
      </c>
      <c r="B120" s="129" t="s">
        <v>131</v>
      </c>
      <c r="C120" s="129">
        <v>980</v>
      </c>
      <c r="D120" s="21">
        <v>0</v>
      </c>
      <c r="E120" s="4">
        <f>IF(A120='Ballast Calculator'!$D$43,1,0)</f>
        <v>0</v>
      </c>
      <c r="F120" s="4">
        <f t="shared" si="5"/>
        <v>0</v>
      </c>
      <c r="G120" s="4">
        <f t="shared" si="6"/>
        <v>0</v>
      </c>
      <c r="H120" s="19"/>
      <c r="I120" s="19"/>
      <c r="J120" s="11"/>
      <c r="K120" s="20"/>
    </row>
    <row r="121" spans="1:11" ht="12.75">
      <c r="A121" s="79">
        <v>15</v>
      </c>
      <c r="B121" s="129" t="s">
        <v>132</v>
      </c>
      <c r="C121" s="129">
        <v>1258</v>
      </c>
      <c r="D121" s="21">
        <v>0</v>
      </c>
      <c r="E121" s="4">
        <f>IF(A121='Ballast Calculator'!$D$43,1,0)</f>
        <v>0</v>
      </c>
      <c r="F121" s="4">
        <f t="shared" si="5"/>
        <v>0</v>
      </c>
      <c r="G121" s="4">
        <f t="shared" si="6"/>
        <v>0</v>
      </c>
      <c r="H121" s="19"/>
      <c r="I121" s="19"/>
      <c r="J121" s="11"/>
      <c r="K121" s="20"/>
    </row>
    <row r="122" spans="1:11" ht="12.75">
      <c r="A122" s="79">
        <v>16</v>
      </c>
      <c r="B122" s="129" t="s">
        <v>133</v>
      </c>
      <c r="C122" s="129">
        <v>1146</v>
      </c>
      <c r="D122" s="21">
        <v>0</v>
      </c>
      <c r="E122" s="4">
        <f>IF(A122='Ballast Calculator'!$D$43,1,0)</f>
        <v>0</v>
      </c>
      <c r="F122" s="4">
        <f t="shared" si="5"/>
        <v>0</v>
      </c>
      <c r="G122" s="4">
        <f t="shared" si="6"/>
        <v>0</v>
      </c>
      <c r="H122" s="19"/>
      <c r="I122" s="19"/>
      <c r="J122" s="11"/>
      <c r="K122" s="20"/>
    </row>
    <row r="123" spans="1:11" ht="12.75">
      <c r="A123" s="79">
        <v>17</v>
      </c>
      <c r="B123" s="129" t="s">
        <v>134</v>
      </c>
      <c r="C123" s="129">
        <v>1220</v>
      </c>
      <c r="D123" s="21">
        <v>0</v>
      </c>
      <c r="E123" s="4">
        <f>IF(A123='Ballast Calculator'!$D$43,1,0)</f>
        <v>0</v>
      </c>
      <c r="F123" s="4">
        <f t="shared" si="5"/>
        <v>0</v>
      </c>
      <c r="G123" s="4">
        <f t="shared" si="6"/>
        <v>0</v>
      </c>
      <c r="H123" s="19"/>
      <c r="I123" s="19"/>
      <c r="J123" s="11"/>
      <c r="K123" s="20"/>
    </row>
    <row r="124" spans="1:11" ht="12.75">
      <c r="A124" s="79">
        <v>18</v>
      </c>
      <c r="B124" s="129" t="s">
        <v>135</v>
      </c>
      <c r="C124" s="129">
        <v>1298</v>
      </c>
      <c r="D124" s="21">
        <v>0</v>
      </c>
      <c r="E124" s="4">
        <f>IF(A124='Ballast Calculator'!$D$43,1,0)</f>
        <v>0</v>
      </c>
      <c r="F124" s="4">
        <f t="shared" si="5"/>
        <v>0</v>
      </c>
      <c r="G124" s="4">
        <f t="shared" si="6"/>
        <v>0</v>
      </c>
      <c r="H124" s="19"/>
      <c r="I124" s="19"/>
      <c r="J124" s="11"/>
      <c r="K124" s="20"/>
    </row>
    <row r="125" spans="1:11" ht="12.75">
      <c r="A125" s="79">
        <v>19</v>
      </c>
      <c r="B125" s="129" t="s">
        <v>136</v>
      </c>
      <c r="C125" s="129">
        <v>1172</v>
      </c>
      <c r="D125" s="21">
        <v>0</v>
      </c>
      <c r="E125" s="4">
        <f>IF(A125='Ballast Calculator'!$D$43,1,0)</f>
        <v>0</v>
      </c>
      <c r="F125" s="4">
        <f t="shared" si="5"/>
        <v>0</v>
      </c>
      <c r="G125" s="4">
        <f t="shared" si="6"/>
        <v>0</v>
      </c>
      <c r="H125" s="19"/>
      <c r="I125" s="19"/>
      <c r="J125" s="11"/>
      <c r="K125" s="20"/>
    </row>
    <row r="126" spans="1:11" ht="12.75">
      <c r="A126" s="79">
        <v>20</v>
      </c>
      <c r="B126" s="129" t="s">
        <v>137</v>
      </c>
      <c r="C126" s="129">
        <v>1382</v>
      </c>
      <c r="D126" s="21">
        <v>0</v>
      </c>
      <c r="E126" s="4">
        <f>IF(A126='Ballast Calculator'!$D$43,1,0)</f>
        <v>0</v>
      </c>
      <c r="F126" s="4">
        <f t="shared" si="5"/>
        <v>0</v>
      </c>
      <c r="G126" s="4">
        <f t="shared" si="6"/>
        <v>0</v>
      </c>
      <c r="H126" s="19"/>
      <c r="I126" s="19"/>
      <c r="J126" s="11"/>
      <c r="K126" s="20"/>
    </row>
    <row r="127" spans="1:11" ht="12.75">
      <c r="A127" s="79">
        <v>21</v>
      </c>
      <c r="B127" s="129" t="s">
        <v>138</v>
      </c>
      <c r="C127" s="129">
        <v>1256</v>
      </c>
      <c r="D127" s="21">
        <v>0</v>
      </c>
      <c r="E127" s="4">
        <f>IF(A127='Ballast Calculator'!$D$43,1,0)</f>
        <v>0</v>
      </c>
      <c r="F127" s="4">
        <f t="shared" si="5"/>
        <v>0</v>
      </c>
      <c r="G127" s="4">
        <f t="shared" si="6"/>
        <v>0</v>
      </c>
      <c r="H127" s="19"/>
      <c r="I127" s="19"/>
      <c r="J127" s="11"/>
      <c r="K127" s="20"/>
    </row>
    <row r="128" spans="1:11" ht="12.75">
      <c r="A128" s="79">
        <v>22</v>
      </c>
      <c r="B128" s="129" t="s">
        <v>139</v>
      </c>
      <c r="C128" s="129">
        <v>1020</v>
      </c>
      <c r="D128" s="21">
        <v>0</v>
      </c>
      <c r="E128" s="4">
        <f>IF(A128='Ballast Calculator'!$D$43,1,0)</f>
        <v>0</v>
      </c>
      <c r="F128" s="4">
        <f t="shared" si="5"/>
        <v>0</v>
      </c>
      <c r="G128" s="4">
        <f t="shared" si="6"/>
        <v>0</v>
      </c>
      <c r="H128" s="19"/>
      <c r="I128" s="19"/>
      <c r="J128" s="11"/>
      <c r="K128" s="20"/>
    </row>
    <row r="129" spans="1:11" ht="12.75">
      <c r="A129" s="79">
        <v>23</v>
      </c>
      <c r="B129" s="129" t="s">
        <v>140</v>
      </c>
      <c r="C129" s="129">
        <v>920</v>
      </c>
      <c r="D129" s="21">
        <v>0</v>
      </c>
      <c r="E129" s="4">
        <f>IF(A129='Ballast Calculator'!$D$43,1,0)</f>
        <v>0</v>
      </c>
      <c r="F129" s="4">
        <f t="shared" si="5"/>
        <v>0</v>
      </c>
      <c r="G129" s="4">
        <f t="shared" si="6"/>
        <v>0</v>
      </c>
      <c r="H129" s="19"/>
      <c r="I129" s="19"/>
      <c r="J129" s="11"/>
      <c r="K129" s="20"/>
    </row>
    <row r="130" spans="1:11" ht="12.75">
      <c r="A130" s="79">
        <v>24</v>
      </c>
      <c r="B130" s="129" t="s">
        <v>141</v>
      </c>
      <c r="C130" s="129">
        <v>1100</v>
      </c>
      <c r="D130" s="21">
        <v>0</v>
      </c>
      <c r="E130" s="4">
        <f>IF(A130='Ballast Calculator'!$D$43,1,0)</f>
        <v>1</v>
      </c>
      <c r="F130" s="4">
        <f t="shared" si="5"/>
        <v>1100</v>
      </c>
      <c r="G130" s="4">
        <f t="shared" si="6"/>
        <v>0</v>
      </c>
      <c r="H130" s="19"/>
      <c r="I130" s="19"/>
      <c r="J130" s="11"/>
      <c r="K130" s="20"/>
    </row>
    <row r="131" spans="1:11" ht="12.75">
      <c r="A131" s="79">
        <v>25</v>
      </c>
      <c r="B131" s="129" t="s">
        <v>142</v>
      </c>
      <c r="C131" s="129">
        <v>910</v>
      </c>
      <c r="D131" s="21">
        <v>0</v>
      </c>
      <c r="E131" s="4">
        <f>IF(A131='Ballast Calculator'!$D$43,1,0)</f>
        <v>0</v>
      </c>
      <c r="F131" s="4">
        <f t="shared" si="5"/>
        <v>0</v>
      </c>
      <c r="G131" s="4">
        <f t="shared" si="6"/>
        <v>0</v>
      </c>
      <c r="H131" s="19"/>
      <c r="I131" s="19"/>
      <c r="J131" s="11"/>
      <c r="K131" s="20"/>
    </row>
    <row r="132" spans="1:11" ht="12.75">
      <c r="A132" s="79">
        <v>26</v>
      </c>
      <c r="B132" s="129" t="s">
        <v>143</v>
      </c>
      <c r="C132" s="129">
        <v>1160</v>
      </c>
      <c r="D132" s="21">
        <v>0</v>
      </c>
      <c r="E132" s="4">
        <f>IF(A132='Ballast Calculator'!$D$43,1,0)</f>
        <v>0</v>
      </c>
      <c r="F132" s="4">
        <f t="shared" si="5"/>
        <v>0</v>
      </c>
      <c r="G132" s="4">
        <f t="shared" si="6"/>
        <v>0</v>
      </c>
      <c r="H132" s="19"/>
      <c r="I132" s="19"/>
      <c r="J132" s="11"/>
      <c r="K132" s="20"/>
    </row>
    <row r="133" spans="1:11" ht="12.75">
      <c r="A133" s="79">
        <v>27</v>
      </c>
      <c r="B133" s="129" t="s">
        <v>144</v>
      </c>
      <c r="C133" s="129">
        <v>1070</v>
      </c>
      <c r="D133" s="21">
        <v>0</v>
      </c>
      <c r="E133" s="4">
        <f>IF(A133='Ballast Calculator'!$D$43,1,0)</f>
        <v>0</v>
      </c>
      <c r="F133" s="4">
        <f t="shared" si="5"/>
        <v>0</v>
      </c>
      <c r="G133" s="4">
        <f t="shared" si="6"/>
        <v>0</v>
      </c>
      <c r="H133" s="19"/>
      <c r="I133" s="19"/>
      <c r="J133" s="11"/>
      <c r="K133" s="20"/>
    </row>
    <row r="134" spans="1:11" ht="12.75">
      <c r="A134" s="79">
        <v>28</v>
      </c>
      <c r="B134" s="129" t="s">
        <v>145</v>
      </c>
      <c r="C134" s="129">
        <v>1220</v>
      </c>
      <c r="D134" s="21">
        <v>0</v>
      </c>
      <c r="E134" s="4">
        <f>IF(A134='Ballast Calculator'!$D$43,1,0)</f>
        <v>0</v>
      </c>
      <c r="F134" s="4">
        <f t="shared" si="5"/>
        <v>0</v>
      </c>
      <c r="G134" s="4">
        <f t="shared" si="6"/>
        <v>0</v>
      </c>
      <c r="H134" s="19"/>
      <c r="I134" s="19"/>
      <c r="J134" s="11"/>
      <c r="K134" s="20"/>
    </row>
    <row r="135" spans="1:11" ht="12.75">
      <c r="A135" s="79">
        <v>29</v>
      </c>
      <c r="B135" s="128" t="s">
        <v>146</v>
      </c>
      <c r="C135" s="129">
        <v>1130</v>
      </c>
      <c r="D135" s="21">
        <v>0</v>
      </c>
      <c r="E135" s="4">
        <f>IF(A135='Ballast Calculator'!$D$43,1,0)</f>
        <v>0</v>
      </c>
      <c r="F135" s="4">
        <f t="shared" si="5"/>
        <v>0</v>
      </c>
      <c r="G135" s="4">
        <f t="shared" si="6"/>
        <v>0</v>
      </c>
      <c r="H135" s="19"/>
      <c r="I135" s="19"/>
      <c r="J135" s="11"/>
      <c r="K135" s="20"/>
    </row>
    <row r="136" spans="1:11" ht="12.75">
      <c r="A136" s="79">
        <v>30</v>
      </c>
      <c r="B136" s="129" t="s">
        <v>147</v>
      </c>
      <c r="C136" s="129">
        <v>1320</v>
      </c>
      <c r="D136" s="21">
        <v>0</v>
      </c>
      <c r="E136" s="4">
        <f>IF(A136='Ballast Calculator'!$D$43,1,0)</f>
        <v>0</v>
      </c>
      <c r="F136" s="4">
        <f t="shared" si="5"/>
        <v>0</v>
      </c>
      <c r="G136" s="4">
        <f t="shared" si="6"/>
        <v>0</v>
      </c>
      <c r="H136" s="19"/>
      <c r="I136" s="19"/>
      <c r="J136" s="11"/>
      <c r="K136" s="20"/>
    </row>
    <row r="137" spans="1:11" ht="12.75">
      <c r="A137" s="79">
        <v>31</v>
      </c>
      <c r="B137" s="128" t="s">
        <v>148</v>
      </c>
      <c r="C137" s="129">
        <v>1210</v>
      </c>
      <c r="D137" s="21">
        <v>0</v>
      </c>
      <c r="E137" s="4">
        <f>IF(A137='Ballast Calculator'!$D$43,1,0)</f>
        <v>0</v>
      </c>
      <c r="F137" s="4">
        <f t="shared" si="5"/>
        <v>0</v>
      </c>
      <c r="G137" s="4">
        <f t="shared" si="6"/>
        <v>0</v>
      </c>
      <c r="H137" s="19"/>
      <c r="I137" s="19"/>
      <c r="J137" s="11"/>
      <c r="K137" s="20"/>
    </row>
    <row r="138" spans="1:11" ht="12.75">
      <c r="A138" s="79">
        <v>32</v>
      </c>
      <c r="B138" s="129" t="s">
        <v>149</v>
      </c>
      <c r="C138" s="129">
        <v>1400</v>
      </c>
      <c r="D138" s="21">
        <v>0</v>
      </c>
      <c r="E138" s="4">
        <f>IF(A138='Ballast Calculator'!$D$43,1,0)</f>
        <v>0</v>
      </c>
      <c r="F138" s="4">
        <f t="shared" si="5"/>
        <v>0</v>
      </c>
      <c r="G138" s="4">
        <f t="shared" si="6"/>
        <v>0</v>
      </c>
      <c r="H138" s="19"/>
      <c r="I138" s="19"/>
      <c r="J138" s="11"/>
      <c r="K138" s="20"/>
    </row>
    <row r="139" spans="1:11" ht="12.75">
      <c r="A139" s="79">
        <v>33</v>
      </c>
      <c r="B139" s="128" t="s">
        <v>150</v>
      </c>
      <c r="C139" s="129">
        <v>1328</v>
      </c>
      <c r="D139" s="21">
        <v>0</v>
      </c>
      <c r="E139" s="4">
        <f>IF(A139='Ballast Calculator'!$D$43,1,0)</f>
        <v>0</v>
      </c>
      <c r="F139" s="4">
        <f t="shared" si="5"/>
        <v>0</v>
      </c>
      <c r="G139" s="4">
        <f t="shared" si="6"/>
        <v>0</v>
      </c>
      <c r="H139" s="19"/>
      <c r="I139" s="19"/>
      <c r="J139" s="11"/>
      <c r="K139" s="20"/>
    </row>
    <row r="140" spans="1:11" ht="12.75">
      <c r="A140" s="79">
        <v>34</v>
      </c>
      <c r="B140" s="129" t="s">
        <v>151</v>
      </c>
      <c r="C140" s="129">
        <v>1406</v>
      </c>
      <c r="D140" s="21">
        <v>0</v>
      </c>
      <c r="E140" s="4">
        <f>IF(A140='Ballast Calculator'!$D$43,1,0)</f>
        <v>0</v>
      </c>
      <c r="F140" s="4">
        <f aca="true" t="shared" si="9" ref="F140:F149">E140*C140</f>
        <v>0</v>
      </c>
      <c r="G140" s="4">
        <f aca="true" t="shared" si="10" ref="G140:G153">E140*D140*C140</f>
        <v>0</v>
      </c>
      <c r="H140" s="19"/>
      <c r="I140" s="19"/>
      <c r="J140" s="11"/>
      <c r="K140" s="20"/>
    </row>
    <row r="141" spans="1:11" ht="12.75">
      <c r="A141" s="79">
        <v>35</v>
      </c>
      <c r="B141" s="128" t="s">
        <v>152</v>
      </c>
      <c r="C141" s="129">
        <v>1334</v>
      </c>
      <c r="D141" s="21">
        <v>0</v>
      </c>
      <c r="E141" s="4">
        <f>IF(A141='Ballast Calculator'!$D$43,1,0)</f>
        <v>0</v>
      </c>
      <c r="F141" s="4">
        <f t="shared" si="9"/>
        <v>0</v>
      </c>
      <c r="G141" s="4">
        <f t="shared" si="10"/>
        <v>0</v>
      </c>
      <c r="H141" s="19"/>
      <c r="I141" s="19"/>
      <c r="J141" s="11"/>
      <c r="K141" s="20"/>
    </row>
    <row r="142" spans="1:11" ht="12.75">
      <c r="A142" s="79">
        <v>36</v>
      </c>
      <c r="B142" s="129" t="s">
        <v>153</v>
      </c>
      <c r="C142" s="129">
        <v>1530</v>
      </c>
      <c r="D142" s="21">
        <v>0</v>
      </c>
      <c r="E142" s="4">
        <f>IF(A142='Ballast Calculator'!$D$43,1,0)</f>
        <v>0</v>
      </c>
      <c r="F142" s="4">
        <f t="shared" si="9"/>
        <v>0</v>
      </c>
      <c r="G142" s="4">
        <f t="shared" si="10"/>
        <v>0</v>
      </c>
      <c r="H142" s="19"/>
      <c r="I142" s="19"/>
      <c r="J142" s="11"/>
      <c r="K142" s="20"/>
    </row>
    <row r="143" spans="1:11" ht="12.75">
      <c r="A143" s="79">
        <v>37</v>
      </c>
      <c r="B143" s="128" t="s">
        <v>154</v>
      </c>
      <c r="C143" s="129">
        <v>1410</v>
      </c>
      <c r="D143" s="21">
        <v>0</v>
      </c>
      <c r="E143" s="4">
        <f>IF(A143='Ballast Calculator'!$D$43,1,0)</f>
        <v>0</v>
      </c>
      <c r="F143" s="4">
        <f t="shared" si="9"/>
        <v>0</v>
      </c>
      <c r="G143" s="4">
        <f t="shared" si="10"/>
        <v>0</v>
      </c>
      <c r="H143" s="19"/>
      <c r="I143" s="19"/>
      <c r="J143" s="11"/>
      <c r="K143" s="20"/>
    </row>
    <row r="144" spans="1:11" ht="12.75">
      <c r="A144" s="79">
        <v>38</v>
      </c>
      <c r="B144" s="129" t="s">
        <v>155</v>
      </c>
      <c r="C144" s="129">
        <v>1266</v>
      </c>
      <c r="D144" s="21">
        <v>0</v>
      </c>
      <c r="E144" s="4">
        <f>IF(A144='Ballast Calculator'!$D$43,1,0)</f>
        <v>0</v>
      </c>
      <c r="F144" s="4">
        <f t="shared" si="9"/>
        <v>0</v>
      </c>
      <c r="G144" s="4">
        <f t="shared" si="10"/>
        <v>0</v>
      </c>
      <c r="H144" s="19"/>
      <c r="I144" s="19"/>
      <c r="J144" s="11"/>
      <c r="K144" s="20"/>
    </row>
    <row r="145" spans="1:11" ht="12.75">
      <c r="A145" s="79">
        <v>39</v>
      </c>
      <c r="B145" s="128" t="s">
        <v>156</v>
      </c>
      <c r="C145" s="129">
        <v>1074</v>
      </c>
      <c r="D145" s="21">
        <v>0</v>
      </c>
      <c r="E145" s="4">
        <f>IF(A145='Ballast Calculator'!$D$43,1,0)</f>
        <v>0</v>
      </c>
      <c r="F145" s="4">
        <f t="shared" si="9"/>
        <v>0</v>
      </c>
      <c r="G145" s="4">
        <f t="shared" si="10"/>
        <v>0</v>
      </c>
      <c r="H145" s="19"/>
      <c r="I145" s="19"/>
      <c r="J145" s="11"/>
      <c r="K145" s="20"/>
    </row>
    <row r="146" spans="1:11" ht="12.75">
      <c r="A146" s="79">
        <v>40</v>
      </c>
      <c r="B146" s="129" t="s">
        <v>157</v>
      </c>
      <c r="C146" s="129">
        <v>1482</v>
      </c>
      <c r="D146" s="21">
        <v>0</v>
      </c>
      <c r="E146" s="4">
        <f>IF(A146='Ballast Calculator'!$D$43,1,0)</f>
        <v>0</v>
      </c>
      <c r="F146" s="4">
        <f t="shared" si="9"/>
        <v>0</v>
      </c>
      <c r="G146" s="4">
        <f t="shared" si="10"/>
        <v>0</v>
      </c>
      <c r="H146" s="19"/>
      <c r="I146" s="19"/>
      <c r="J146" s="11"/>
      <c r="K146" s="20"/>
    </row>
    <row r="147" spans="1:11" ht="12.75">
      <c r="A147" s="79">
        <v>41</v>
      </c>
      <c r="B147" s="128" t="s">
        <v>158</v>
      </c>
      <c r="C147" s="129">
        <v>1390</v>
      </c>
      <c r="D147" s="21">
        <v>0</v>
      </c>
      <c r="E147" s="4">
        <f>IF(A147='Ballast Calculator'!$D$43,1,0)</f>
        <v>0</v>
      </c>
      <c r="F147" s="4">
        <f t="shared" si="9"/>
        <v>0</v>
      </c>
      <c r="G147" s="4">
        <f t="shared" si="10"/>
        <v>0</v>
      </c>
      <c r="H147" s="19"/>
      <c r="I147" s="19"/>
      <c r="J147" s="11"/>
      <c r="K147" s="20"/>
    </row>
    <row r="148" spans="1:11" ht="12.75">
      <c r="A148" s="79">
        <v>42</v>
      </c>
      <c r="B148" s="128" t="s">
        <v>159</v>
      </c>
      <c r="C148" s="128">
        <v>1127</v>
      </c>
      <c r="D148" s="21">
        <v>0</v>
      </c>
      <c r="E148" s="4">
        <f>IF(A148='Ballast Calculator'!$D$43,1,0)</f>
        <v>0</v>
      </c>
      <c r="F148" s="4">
        <f t="shared" si="9"/>
        <v>0</v>
      </c>
      <c r="G148" s="4">
        <f t="shared" si="10"/>
        <v>0</v>
      </c>
      <c r="H148" s="19"/>
      <c r="I148" s="19"/>
      <c r="J148" s="11"/>
      <c r="K148" s="20"/>
    </row>
    <row r="149" spans="1:11" ht="12.75">
      <c r="A149" s="79">
        <v>43</v>
      </c>
      <c r="B149" s="128" t="s">
        <v>160</v>
      </c>
      <c r="C149" s="128">
        <v>1270</v>
      </c>
      <c r="D149" s="21">
        <v>0</v>
      </c>
      <c r="E149" s="4">
        <f>IF(A149='Ballast Calculator'!$D$43,1,0)</f>
        <v>0</v>
      </c>
      <c r="F149" s="4">
        <f t="shared" si="9"/>
        <v>0</v>
      </c>
      <c r="G149" s="4">
        <f t="shared" si="10"/>
        <v>0</v>
      </c>
      <c r="H149" s="19"/>
      <c r="I149" s="19"/>
      <c r="J149" s="11"/>
      <c r="K149" s="20"/>
    </row>
    <row r="150" spans="1:28" s="175" customFormat="1" ht="12">
      <c r="A150" s="171"/>
      <c r="B150" s="72" t="s">
        <v>91</v>
      </c>
      <c r="C150" s="71"/>
      <c r="D150" s="71"/>
      <c r="E150" s="71"/>
      <c r="F150" s="71">
        <f>E150*C150</f>
        <v>0</v>
      </c>
      <c r="G150" s="71">
        <f t="shared" si="10"/>
        <v>0</v>
      </c>
      <c r="H150" s="173"/>
      <c r="I150" s="173"/>
      <c r="J150" s="174"/>
      <c r="V150" s="176"/>
      <c r="AA150" s="176"/>
      <c r="AB150" s="176"/>
    </row>
    <row r="151" spans="1:11" ht="12.75">
      <c r="A151" s="1">
        <v>1</v>
      </c>
      <c r="B151" s="74" t="s">
        <v>12</v>
      </c>
      <c r="C151" s="12">
        <v>0</v>
      </c>
      <c r="D151" s="4">
        <v>0</v>
      </c>
      <c r="E151" s="4">
        <f>IF(A151='Ballast Calculator'!$D$45,1,0)</f>
        <v>0</v>
      </c>
      <c r="F151" s="4">
        <f>E151*C151</f>
        <v>0</v>
      </c>
      <c r="G151" s="4">
        <f>E151*D151*C151</f>
        <v>0</v>
      </c>
      <c r="H151" s="19"/>
      <c r="I151" s="19"/>
      <c r="J151" s="11"/>
      <c r="K151" s="20"/>
    </row>
    <row r="152" spans="1:11" ht="12.75">
      <c r="A152" s="79">
        <v>2</v>
      </c>
      <c r="B152" s="74" t="s">
        <v>161</v>
      </c>
      <c r="C152" s="12">
        <v>130</v>
      </c>
      <c r="D152" s="4">
        <v>0</v>
      </c>
      <c r="E152" s="4">
        <f>IF(A152='Ballast Calculator'!$D$45,1,0)</f>
        <v>0</v>
      </c>
      <c r="F152" s="4">
        <f>E152*C152</f>
        <v>0</v>
      </c>
      <c r="G152" s="4">
        <f>E152*D152*C152</f>
        <v>0</v>
      </c>
      <c r="H152" s="19"/>
      <c r="I152" s="19"/>
      <c r="J152" s="11"/>
      <c r="K152" s="20"/>
    </row>
    <row r="153" spans="1:11" ht="12.75">
      <c r="A153" s="1">
        <v>3</v>
      </c>
      <c r="B153" s="129" t="s">
        <v>119</v>
      </c>
      <c r="C153" s="129">
        <v>780</v>
      </c>
      <c r="D153" s="4">
        <v>0</v>
      </c>
      <c r="E153" s="4">
        <f>IF(A153='Ballast Calculator'!$D$45,1,0)</f>
        <v>0</v>
      </c>
      <c r="F153" s="4">
        <f>E153*C153</f>
        <v>0</v>
      </c>
      <c r="G153" s="4">
        <f t="shared" si="10"/>
        <v>0</v>
      </c>
      <c r="H153" s="19"/>
      <c r="I153" s="19"/>
      <c r="J153" s="11"/>
      <c r="K153" s="20"/>
    </row>
    <row r="154" spans="1:11" ht="12.75">
      <c r="A154" s="79">
        <v>4</v>
      </c>
      <c r="B154" s="129" t="s">
        <v>121</v>
      </c>
      <c r="C154" s="129">
        <v>930</v>
      </c>
      <c r="D154" s="4">
        <v>0</v>
      </c>
      <c r="E154" s="4">
        <f>IF(A154='Ballast Calculator'!$D$45,1,0)</f>
        <v>0</v>
      </c>
      <c r="F154" s="4">
        <f aca="true" t="shared" si="11" ref="F154:F170">E154*C154</f>
        <v>0</v>
      </c>
      <c r="G154" s="4">
        <f aca="true" t="shared" si="12" ref="G154:G171">E154*D154*C154</f>
        <v>0</v>
      </c>
      <c r="H154" s="19"/>
      <c r="I154" s="19"/>
      <c r="J154" s="11"/>
      <c r="K154" s="20"/>
    </row>
    <row r="155" spans="1:11" ht="12.75">
      <c r="A155" s="1">
        <v>5</v>
      </c>
      <c r="B155" s="129" t="s">
        <v>123</v>
      </c>
      <c r="C155" s="129">
        <v>740</v>
      </c>
      <c r="D155" s="4">
        <v>0</v>
      </c>
      <c r="E155" s="4">
        <f>IF(A155='Ballast Calculator'!$D$45,1,0)</f>
        <v>0</v>
      </c>
      <c r="F155" s="4">
        <f t="shared" si="11"/>
        <v>0</v>
      </c>
      <c r="G155" s="4">
        <f t="shared" si="12"/>
        <v>0</v>
      </c>
      <c r="H155" s="19"/>
      <c r="I155" s="19"/>
      <c r="J155" s="11"/>
      <c r="K155" s="20"/>
    </row>
    <row r="156" spans="1:11" ht="12.75">
      <c r="A156" s="79">
        <v>6</v>
      </c>
      <c r="B156" s="129" t="s">
        <v>125</v>
      </c>
      <c r="C156" s="129">
        <v>890</v>
      </c>
      <c r="D156" s="4">
        <v>0</v>
      </c>
      <c r="E156" s="4">
        <f>IF(A156='Ballast Calculator'!$D$45,1,0)</f>
        <v>0</v>
      </c>
      <c r="F156" s="4">
        <f t="shared" si="11"/>
        <v>0</v>
      </c>
      <c r="G156" s="4">
        <f t="shared" si="12"/>
        <v>0</v>
      </c>
      <c r="H156" s="19"/>
      <c r="I156" s="19"/>
      <c r="J156" s="11"/>
      <c r="K156" s="20"/>
    </row>
    <row r="157" spans="1:11" ht="12.75">
      <c r="A157" s="1">
        <v>7</v>
      </c>
      <c r="B157" s="129" t="s">
        <v>127</v>
      </c>
      <c r="C157" s="129">
        <v>790</v>
      </c>
      <c r="D157" s="4">
        <v>0</v>
      </c>
      <c r="E157" s="4">
        <f>IF(A157='Ballast Calculator'!$D$45,1,0)</f>
        <v>0</v>
      </c>
      <c r="F157" s="4">
        <f t="shared" si="11"/>
        <v>0</v>
      </c>
      <c r="G157" s="4">
        <f t="shared" si="12"/>
        <v>0</v>
      </c>
      <c r="H157" s="19"/>
      <c r="I157" s="19"/>
      <c r="J157" s="11"/>
      <c r="K157" s="20"/>
    </row>
    <row r="158" spans="1:11" ht="12.75">
      <c r="A158" s="79">
        <v>8</v>
      </c>
      <c r="B158" s="129" t="s">
        <v>129</v>
      </c>
      <c r="C158" s="130">
        <v>880</v>
      </c>
      <c r="D158" s="4">
        <v>0</v>
      </c>
      <c r="E158" s="4">
        <f>IF(A158='Ballast Calculator'!$D$45,1,0)</f>
        <v>0</v>
      </c>
      <c r="F158" s="4">
        <f t="shared" si="11"/>
        <v>0</v>
      </c>
      <c r="G158" s="4">
        <f t="shared" si="12"/>
        <v>0</v>
      </c>
      <c r="H158" s="19"/>
      <c r="I158" s="19"/>
      <c r="J158" s="11"/>
      <c r="K158" s="20"/>
    </row>
    <row r="159" spans="1:11" ht="12.75">
      <c r="A159" s="1">
        <v>9</v>
      </c>
      <c r="B159" s="129" t="s">
        <v>131</v>
      </c>
      <c r="C159" s="129">
        <v>980</v>
      </c>
      <c r="D159" s="4">
        <v>0</v>
      </c>
      <c r="E159" s="4">
        <f>IF(A159='Ballast Calculator'!$D$45,1,0)</f>
        <v>0</v>
      </c>
      <c r="F159" s="4">
        <f t="shared" si="11"/>
        <v>0</v>
      </c>
      <c r="G159" s="4">
        <f t="shared" si="12"/>
        <v>0</v>
      </c>
      <c r="H159" s="19"/>
      <c r="I159" s="19"/>
      <c r="J159" s="11"/>
      <c r="K159" s="20"/>
    </row>
    <row r="160" spans="1:11" ht="12.75">
      <c r="A160" s="79">
        <v>10</v>
      </c>
      <c r="B160" s="129" t="s">
        <v>133</v>
      </c>
      <c r="C160" s="129">
        <v>1146</v>
      </c>
      <c r="D160" s="4">
        <v>0</v>
      </c>
      <c r="E160" s="4">
        <f>IF(A160='Ballast Calculator'!$D$45,1,0)</f>
        <v>0</v>
      </c>
      <c r="F160" s="4">
        <f t="shared" si="11"/>
        <v>0</v>
      </c>
      <c r="G160" s="4">
        <f t="shared" si="12"/>
        <v>0</v>
      </c>
      <c r="H160" s="19"/>
      <c r="I160" s="19"/>
      <c r="J160" s="11"/>
      <c r="K160" s="20"/>
    </row>
    <row r="161" spans="1:11" ht="12.75">
      <c r="A161" s="1">
        <v>11</v>
      </c>
      <c r="B161" s="129" t="s">
        <v>136</v>
      </c>
      <c r="C161" s="129">
        <v>1172</v>
      </c>
      <c r="D161" s="4">
        <v>0</v>
      </c>
      <c r="E161" s="4">
        <f>IF(A161='Ballast Calculator'!$D$45,1,0)</f>
        <v>0</v>
      </c>
      <c r="F161" s="4">
        <f t="shared" si="11"/>
        <v>0</v>
      </c>
      <c r="G161" s="4">
        <f t="shared" si="12"/>
        <v>0</v>
      </c>
      <c r="H161" s="19"/>
      <c r="I161" s="19"/>
      <c r="J161" s="11"/>
      <c r="K161" s="20"/>
    </row>
    <row r="162" spans="1:11" ht="12.75">
      <c r="A162" s="79">
        <v>12</v>
      </c>
      <c r="B162" s="129" t="s">
        <v>138</v>
      </c>
      <c r="C162" s="129">
        <v>1256</v>
      </c>
      <c r="D162" s="4">
        <v>0</v>
      </c>
      <c r="E162" s="4">
        <f>IF(A162='Ballast Calculator'!$D$45,1,0)</f>
        <v>0</v>
      </c>
      <c r="F162" s="4">
        <f t="shared" si="11"/>
        <v>0</v>
      </c>
      <c r="G162" s="4">
        <f t="shared" si="12"/>
        <v>0</v>
      </c>
      <c r="H162" s="19"/>
      <c r="I162" s="19"/>
      <c r="J162" s="11"/>
      <c r="K162" s="20"/>
    </row>
    <row r="163" spans="1:11" ht="12.75">
      <c r="A163" s="1">
        <v>13</v>
      </c>
      <c r="B163" s="129" t="s">
        <v>140</v>
      </c>
      <c r="C163" s="129">
        <v>920</v>
      </c>
      <c r="D163" s="4">
        <v>0</v>
      </c>
      <c r="E163" s="4">
        <f>IF(A163='Ballast Calculator'!$D$45,1,0)</f>
        <v>0</v>
      </c>
      <c r="F163" s="4">
        <f t="shared" si="11"/>
        <v>0</v>
      </c>
      <c r="G163" s="4">
        <f t="shared" si="12"/>
        <v>0</v>
      </c>
      <c r="H163" s="19"/>
      <c r="I163" s="19"/>
      <c r="J163" s="11"/>
      <c r="K163" s="20"/>
    </row>
    <row r="164" spans="1:11" ht="12.75">
      <c r="A164" s="79">
        <v>14</v>
      </c>
      <c r="B164" s="129" t="s">
        <v>142</v>
      </c>
      <c r="C164" s="129">
        <v>910</v>
      </c>
      <c r="D164" s="4">
        <v>0</v>
      </c>
      <c r="E164" s="4">
        <f>IF(A164='Ballast Calculator'!$D$45,1,0)</f>
        <v>1</v>
      </c>
      <c r="F164" s="4">
        <f t="shared" si="11"/>
        <v>910</v>
      </c>
      <c r="G164" s="4">
        <f t="shared" si="12"/>
        <v>0</v>
      </c>
      <c r="H164" s="19"/>
      <c r="I164" s="19"/>
      <c r="J164" s="11"/>
      <c r="K164" s="20"/>
    </row>
    <row r="165" spans="1:11" ht="12.75">
      <c r="A165" s="1">
        <v>15</v>
      </c>
      <c r="B165" s="129" t="s">
        <v>144</v>
      </c>
      <c r="C165" s="129">
        <v>1070</v>
      </c>
      <c r="D165" s="4">
        <v>0</v>
      </c>
      <c r="E165" s="4">
        <f>IF(A165='Ballast Calculator'!$D$45,1,0)</f>
        <v>0</v>
      </c>
      <c r="F165" s="4">
        <f t="shared" si="11"/>
        <v>0</v>
      </c>
      <c r="G165" s="4">
        <f t="shared" si="12"/>
        <v>0</v>
      </c>
      <c r="H165" s="19"/>
      <c r="I165" s="19"/>
      <c r="J165" s="11"/>
      <c r="K165" s="20"/>
    </row>
    <row r="166" spans="1:11" ht="12.75">
      <c r="A166" s="79">
        <v>16</v>
      </c>
      <c r="B166" s="128" t="s">
        <v>146</v>
      </c>
      <c r="C166" s="129">
        <v>1130</v>
      </c>
      <c r="D166" s="4">
        <v>0</v>
      </c>
      <c r="E166" s="4">
        <f>IF(A166='Ballast Calculator'!$D$45,1,0)</f>
        <v>0</v>
      </c>
      <c r="F166" s="4">
        <f t="shared" si="11"/>
        <v>0</v>
      </c>
      <c r="G166" s="4">
        <f t="shared" si="12"/>
        <v>0</v>
      </c>
      <c r="H166" s="19"/>
      <c r="I166" s="19"/>
      <c r="J166" s="11"/>
      <c r="K166" s="20"/>
    </row>
    <row r="167" spans="1:11" ht="12.75">
      <c r="A167" s="1">
        <v>17</v>
      </c>
      <c r="B167" s="128" t="s">
        <v>148</v>
      </c>
      <c r="C167" s="129">
        <v>1210</v>
      </c>
      <c r="D167" s="4">
        <v>0</v>
      </c>
      <c r="E167" s="4">
        <f>IF(A167='Ballast Calculator'!$D$45,1,0)</f>
        <v>0</v>
      </c>
      <c r="F167" s="4">
        <f t="shared" si="11"/>
        <v>0</v>
      </c>
      <c r="G167" s="4">
        <f t="shared" si="12"/>
        <v>0</v>
      </c>
      <c r="H167" s="19"/>
      <c r="I167" s="19"/>
      <c r="J167" s="11"/>
      <c r="K167" s="20"/>
    </row>
    <row r="168" spans="1:11" ht="12.75">
      <c r="A168" s="79">
        <v>18</v>
      </c>
      <c r="B168" s="128" t="s">
        <v>150</v>
      </c>
      <c r="C168" s="129">
        <v>1328</v>
      </c>
      <c r="D168" s="4">
        <v>0</v>
      </c>
      <c r="E168" s="4">
        <f>IF(A168='Ballast Calculator'!$D$45,1,0)</f>
        <v>0</v>
      </c>
      <c r="F168" s="4">
        <f t="shared" si="11"/>
        <v>0</v>
      </c>
      <c r="G168" s="4">
        <f t="shared" si="12"/>
        <v>0</v>
      </c>
      <c r="H168" s="19"/>
      <c r="I168" s="19"/>
      <c r="J168" s="11"/>
      <c r="K168" s="20"/>
    </row>
    <row r="169" spans="1:11" ht="12.75">
      <c r="A169" s="1">
        <v>19</v>
      </c>
      <c r="B169" s="128" t="s">
        <v>152</v>
      </c>
      <c r="C169" s="129">
        <v>1334</v>
      </c>
      <c r="D169" s="4">
        <v>0</v>
      </c>
      <c r="E169" s="4">
        <f>IF(A169='Ballast Calculator'!$D$45,1,0)</f>
        <v>0</v>
      </c>
      <c r="F169" s="4">
        <f>E169*C169</f>
        <v>0</v>
      </c>
      <c r="G169" s="4">
        <f t="shared" si="12"/>
        <v>0</v>
      </c>
      <c r="H169" s="19"/>
      <c r="I169" s="19"/>
      <c r="J169" s="11"/>
      <c r="K169" s="20"/>
    </row>
    <row r="170" spans="1:11" ht="12.75">
      <c r="A170" s="79">
        <v>20</v>
      </c>
      <c r="B170" s="128" t="s">
        <v>154</v>
      </c>
      <c r="C170" s="129">
        <v>1410</v>
      </c>
      <c r="D170" s="4">
        <v>0</v>
      </c>
      <c r="E170" s="4">
        <f>IF(A170='Ballast Calculator'!$D$45,1,0)</f>
        <v>0</v>
      </c>
      <c r="F170" s="4">
        <f t="shared" si="11"/>
        <v>0</v>
      </c>
      <c r="G170" s="4">
        <f t="shared" si="12"/>
        <v>0</v>
      </c>
      <c r="H170" s="19"/>
      <c r="I170" s="19"/>
      <c r="J170" s="11"/>
      <c r="K170" s="20"/>
    </row>
    <row r="171" spans="1:11" ht="12.75">
      <c r="A171" s="1">
        <v>21</v>
      </c>
      <c r="B171" s="128" t="s">
        <v>156</v>
      </c>
      <c r="C171" s="129">
        <v>1074</v>
      </c>
      <c r="D171" s="4">
        <v>0</v>
      </c>
      <c r="E171" s="4">
        <f>IF(A171='Ballast Calculator'!$D$45,1,0)</f>
        <v>0</v>
      </c>
      <c r="F171" s="4">
        <f>E171*C171</f>
        <v>0</v>
      </c>
      <c r="G171" s="4">
        <f t="shared" si="12"/>
        <v>0</v>
      </c>
      <c r="H171" s="19"/>
      <c r="I171" s="19"/>
      <c r="J171" s="11"/>
      <c r="K171" s="20"/>
    </row>
    <row r="172" spans="1:11" ht="12.75">
      <c r="A172" s="79">
        <v>22</v>
      </c>
      <c r="B172" s="128" t="s">
        <v>158</v>
      </c>
      <c r="C172" s="129">
        <v>1390</v>
      </c>
      <c r="D172" s="4">
        <v>0</v>
      </c>
      <c r="E172" s="4">
        <f>IF(A172='Ballast Calculator'!$D$45,1,0)</f>
        <v>0</v>
      </c>
      <c r="F172" s="4">
        <f>E172*C172</f>
        <v>0</v>
      </c>
      <c r="G172" s="4">
        <f>E172*D172*C172</f>
        <v>0</v>
      </c>
      <c r="H172" s="19"/>
      <c r="I172" s="19"/>
      <c r="J172" s="11"/>
      <c r="K172" s="20"/>
    </row>
    <row r="173" spans="1:28" s="175" customFormat="1" ht="12">
      <c r="A173" s="171"/>
      <c r="B173" s="72" t="s">
        <v>168</v>
      </c>
      <c r="C173" s="71"/>
      <c r="D173" s="71"/>
      <c r="E173" s="71"/>
      <c r="F173" s="71"/>
      <c r="G173" s="71"/>
      <c r="H173" s="173"/>
      <c r="I173" s="173"/>
      <c r="J173" s="174"/>
      <c r="V173" s="176"/>
      <c r="AA173" s="176"/>
      <c r="AB173" s="176"/>
    </row>
    <row r="174" spans="1:11" ht="12.75">
      <c r="A174" s="79">
        <v>1</v>
      </c>
      <c r="B174" s="131" t="s">
        <v>12</v>
      </c>
      <c r="C174" s="65">
        <v>0</v>
      </c>
      <c r="D174" s="65">
        <v>0</v>
      </c>
      <c r="E174" s="4">
        <f>IF(A174='Ballast Calculator'!$D$55,1,0)</f>
        <v>0</v>
      </c>
      <c r="F174" s="4">
        <f>E174*C174</f>
        <v>0</v>
      </c>
      <c r="G174" s="4">
        <f>E174*D174*C174</f>
        <v>0</v>
      </c>
      <c r="H174" s="19"/>
      <c r="I174" s="19"/>
      <c r="J174" s="11"/>
      <c r="K174" s="20"/>
    </row>
    <row r="175" spans="1:11" ht="12.75">
      <c r="A175" s="79">
        <v>2</v>
      </c>
      <c r="B175" s="70" t="s">
        <v>169</v>
      </c>
      <c r="C175" s="65">
        <v>87</v>
      </c>
      <c r="D175" s="65">
        <v>4200</v>
      </c>
      <c r="E175" s="4">
        <f>IF(A175='Ballast Calculator'!$D$55,1,0)</f>
        <v>0</v>
      </c>
      <c r="F175" s="4">
        <f>E175*C175</f>
        <v>0</v>
      </c>
      <c r="G175" s="4">
        <f>E175*D175*C175</f>
        <v>0</v>
      </c>
      <c r="H175" s="19"/>
      <c r="I175" s="19"/>
      <c r="J175" s="11"/>
      <c r="K175" s="20"/>
    </row>
    <row r="176" spans="1:11" ht="12.75">
      <c r="A176" s="79">
        <v>3</v>
      </c>
      <c r="B176" s="70" t="s">
        <v>170</v>
      </c>
      <c r="C176" s="65">
        <v>174</v>
      </c>
      <c r="D176" s="65">
        <v>4200</v>
      </c>
      <c r="E176" s="4">
        <f>IF(A176='Ballast Calculator'!$D$55,1,0)</f>
        <v>0</v>
      </c>
      <c r="F176" s="4">
        <f aca="true" t="shared" si="13" ref="F176:F186">E176*C176</f>
        <v>0</v>
      </c>
      <c r="G176" s="4">
        <f aca="true" t="shared" si="14" ref="G176:G186">E176*D176*C176</f>
        <v>0</v>
      </c>
      <c r="H176" s="19"/>
      <c r="I176" s="19"/>
      <c r="J176" s="11"/>
      <c r="K176" s="20"/>
    </row>
    <row r="177" spans="1:11" ht="12.75">
      <c r="A177" s="79">
        <v>4</v>
      </c>
      <c r="B177" s="70" t="s">
        <v>171</v>
      </c>
      <c r="C177" s="65">
        <v>261</v>
      </c>
      <c r="D177" s="65">
        <v>4200</v>
      </c>
      <c r="E177" s="4">
        <f>IF(A177='Ballast Calculator'!$D$55,1,0)</f>
        <v>0</v>
      </c>
      <c r="F177" s="4">
        <f t="shared" si="13"/>
        <v>0</v>
      </c>
      <c r="G177" s="4">
        <f t="shared" si="14"/>
        <v>0</v>
      </c>
      <c r="H177" s="19"/>
      <c r="I177" s="19"/>
      <c r="J177" s="11"/>
      <c r="K177" s="20"/>
    </row>
    <row r="178" spans="1:13" ht="12.75">
      <c r="A178" s="79">
        <v>5</v>
      </c>
      <c r="B178" s="70" t="s">
        <v>172</v>
      </c>
      <c r="C178" s="65">
        <v>348</v>
      </c>
      <c r="D178" s="65">
        <v>4200</v>
      </c>
      <c r="E178" s="4">
        <f>IF(A178='Ballast Calculator'!$D$55,1,0)</f>
        <v>0</v>
      </c>
      <c r="F178" s="4">
        <f t="shared" si="13"/>
        <v>0</v>
      </c>
      <c r="G178" s="4">
        <f t="shared" si="14"/>
        <v>0</v>
      </c>
      <c r="H178" s="19"/>
      <c r="I178" s="19"/>
      <c r="J178" s="11"/>
      <c r="K178" s="175">
        <v>50</v>
      </c>
      <c r="L178" s="175">
        <v>2</v>
      </c>
      <c r="M178" s="175">
        <f>K178*L178</f>
        <v>100</v>
      </c>
    </row>
    <row r="179" spans="1:13" ht="12.75">
      <c r="A179" s="79">
        <v>6</v>
      </c>
      <c r="B179" s="70" t="s">
        <v>173</v>
      </c>
      <c r="C179" s="65">
        <v>435</v>
      </c>
      <c r="D179" s="65">
        <v>4200</v>
      </c>
      <c r="E179" s="4">
        <f>IF(A179='Ballast Calculator'!$D$55,1,0)</f>
        <v>0</v>
      </c>
      <c r="F179" s="4">
        <f t="shared" si="13"/>
        <v>0</v>
      </c>
      <c r="G179" s="4">
        <f t="shared" si="14"/>
        <v>0</v>
      </c>
      <c r="H179" s="19"/>
      <c r="I179" s="19"/>
      <c r="J179" s="11"/>
      <c r="K179" s="175">
        <v>50</v>
      </c>
      <c r="L179" s="175">
        <v>4</v>
      </c>
      <c r="M179" s="175">
        <f aca="true" t="shared" si="15" ref="M179:M186">K179*L179</f>
        <v>200</v>
      </c>
    </row>
    <row r="180" spans="1:13" ht="12.75">
      <c r="A180" s="79">
        <v>7</v>
      </c>
      <c r="B180" s="70" t="s">
        <v>174</v>
      </c>
      <c r="C180" s="65">
        <v>522</v>
      </c>
      <c r="D180" s="65">
        <v>4200</v>
      </c>
      <c r="E180" s="4">
        <f>IF(A180='Ballast Calculator'!$D$55,1,0)</f>
        <v>0</v>
      </c>
      <c r="F180" s="4">
        <f t="shared" si="13"/>
        <v>0</v>
      </c>
      <c r="G180" s="4">
        <f t="shared" si="14"/>
        <v>0</v>
      </c>
      <c r="H180" s="19"/>
      <c r="I180" s="19"/>
      <c r="J180" s="11"/>
      <c r="K180" s="175">
        <v>50</v>
      </c>
      <c r="L180" s="175">
        <v>6</v>
      </c>
      <c r="M180" s="175">
        <f t="shared" si="15"/>
        <v>300</v>
      </c>
    </row>
    <row r="181" spans="1:13" ht="12.75">
      <c r="A181" s="79">
        <v>8</v>
      </c>
      <c r="B181" s="70" t="s">
        <v>175</v>
      </c>
      <c r="C181" s="65">
        <v>609</v>
      </c>
      <c r="D181" s="65">
        <v>4200</v>
      </c>
      <c r="E181" s="4">
        <f>IF(A181='Ballast Calculator'!$D$55,1,0)</f>
        <v>1</v>
      </c>
      <c r="F181" s="4">
        <f t="shared" si="13"/>
        <v>609</v>
      </c>
      <c r="G181" s="4">
        <f t="shared" si="14"/>
        <v>2557800</v>
      </c>
      <c r="H181" s="19"/>
      <c r="I181" s="19"/>
      <c r="J181" s="11"/>
      <c r="K181" s="175">
        <v>50</v>
      </c>
      <c r="L181" s="175">
        <v>8</v>
      </c>
      <c r="M181" s="175">
        <f t="shared" si="15"/>
        <v>400</v>
      </c>
    </row>
    <row r="182" spans="1:13" ht="12.75">
      <c r="A182" s="79">
        <v>9</v>
      </c>
      <c r="B182" s="70" t="s">
        <v>176</v>
      </c>
      <c r="C182" s="65">
        <v>696</v>
      </c>
      <c r="D182" s="65">
        <v>4200</v>
      </c>
      <c r="E182" s="4">
        <f>IF(A182='Ballast Calculator'!$D$55,1,0)</f>
        <v>0</v>
      </c>
      <c r="F182" s="4">
        <f t="shared" si="13"/>
        <v>0</v>
      </c>
      <c r="G182" s="4">
        <f t="shared" si="14"/>
        <v>0</v>
      </c>
      <c r="H182" s="19"/>
      <c r="I182" s="19"/>
      <c r="J182" s="11"/>
      <c r="K182" s="175">
        <v>50</v>
      </c>
      <c r="L182" s="175">
        <v>10</v>
      </c>
      <c r="M182" s="175">
        <f t="shared" si="15"/>
        <v>500</v>
      </c>
    </row>
    <row r="183" spans="1:13" ht="12.75">
      <c r="A183" s="79">
        <v>10</v>
      </c>
      <c r="B183" s="70" t="s">
        <v>177</v>
      </c>
      <c r="C183" s="65">
        <v>783</v>
      </c>
      <c r="D183" s="65">
        <v>4200</v>
      </c>
      <c r="E183" s="4">
        <f>IF(A183='Ballast Calculator'!$D$55,1,0)</f>
        <v>0</v>
      </c>
      <c r="F183" s="4">
        <f t="shared" si="13"/>
        <v>0</v>
      </c>
      <c r="G183" s="4">
        <f t="shared" si="14"/>
        <v>0</v>
      </c>
      <c r="H183" s="19"/>
      <c r="I183" s="19"/>
      <c r="J183" s="11"/>
      <c r="K183" s="175">
        <v>50</v>
      </c>
      <c r="L183" s="175">
        <v>12</v>
      </c>
      <c r="M183" s="175">
        <f t="shared" si="15"/>
        <v>600</v>
      </c>
    </row>
    <row r="184" spans="1:13" ht="12.75">
      <c r="A184" s="79">
        <v>11</v>
      </c>
      <c r="B184" s="70" t="s">
        <v>178</v>
      </c>
      <c r="C184" s="65">
        <v>870</v>
      </c>
      <c r="D184" s="65">
        <v>4200</v>
      </c>
      <c r="E184" s="4">
        <f>IF(A184='Ballast Calculator'!$D$55,1,0)</f>
        <v>0</v>
      </c>
      <c r="F184" s="4">
        <f t="shared" si="13"/>
        <v>0</v>
      </c>
      <c r="G184" s="4">
        <f t="shared" si="14"/>
        <v>0</v>
      </c>
      <c r="H184" s="19"/>
      <c r="I184" s="19"/>
      <c r="J184" s="11"/>
      <c r="K184" s="175">
        <v>50</v>
      </c>
      <c r="L184" s="175">
        <v>14</v>
      </c>
      <c r="M184" s="175">
        <f t="shared" si="15"/>
        <v>700</v>
      </c>
    </row>
    <row r="185" spans="1:13" ht="12.75">
      <c r="A185" s="79">
        <v>12</v>
      </c>
      <c r="B185" s="70" t="s">
        <v>179</v>
      </c>
      <c r="C185" s="65">
        <v>957</v>
      </c>
      <c r="D185" s="65">
        <v>4200</v>
      </c>
      <c r="E185" s="4">
        <f>IF(A185='Ballast Calculator'!$D$55,1,0)</f>
        <v>0</v>
      </c>
      <c r="F185" s="4">
        <f t="shared" si="13"/>
        <v>0</v>
      </c>
      <c r="G185" s="4">
        <f t="shared" si="14"/>
        <v>0</v>
      </c>
      <c r="H185" s="19"/>
      <c r="I185" s="19"/>
      <c r="J185" s="11"/>
      <c r="K185" s="175">
        <v>50</v>
      </c>
      <c r="L185" s="175">
        <v>16</v>
      </c>
      <c r="M185" s="175">
        <f t="shared" si="15"/>
        <v>800</v>
      </c>
    </row>
    <row r="186" spans="1:13" ht="12.75">
      <c r="A186" s="79">
        <v>13</v>
      </c>
      <c r="B186" s="70" t="s">
        <v>180</v>
      </c>
      <c r="C186" s="65">
        <v>1044</v>
      </c>
      <c r="D186" s="65">
        <v>4200</v>
      </c>
      <c r="E186" s="4">
        <f>IF(A186='Ballast Calculator'!$D$55,1,0)</f>
        <v>0</v>
      </c>
      <c r="F186" s="4">
        <f t="shared" si="13"/>
        <v>0</v>
      </c>
      <c r="G186" s="4">
        <f t="shared" si="14"/>
        <v>0</v>
      </c>
      <c r="H186" s="19"/>
      <c r="I186" s="19"/>
      <c r="J186" s="11"/>
      <c r="K186" s="175">
        <v>50</v>
      </c>
      <c r="L186" s="175">
        <v>18</v>
      </c>
      <c r="M186" s="175">
        <f t="shared" si="15"/>
        <v>900</v>
      </c>
    </row>
    <row r="187" spans="1:11" ht="12.75">
      <c r="A187" s="79">
        <v>14</v>
      </c>
      <c r="B187" s="70" t="s">
        <v>181</v>
      </c>
      <c r="C187" s="65">
        <v>100</v>
      </c>
      <c r="D187" s="65">
        <v>4198</v>
      </c>
      <c r="E187" s="4">
        <f>IF(A187='Ballast Calculator'!$D$55,1,0)</f>
        <v>0</v>
      </c>
      <c r="F187" s="4">
        <f>E187*C187</f>
        <v>0</v>
      </c>
      <c r="G187" s="4">
        <f>E187*D187*C187</f>
        <v>0</v>
      </c>
      <c r="H187" s="19"/>
      <c r="I187" s="19"/>
      <c r="J187" s="11"/>
      <c r="K187" s="20"/>
    </row>
    <row r="188" spans="1:11" ht="12.75">
      <c r="A188" s="79">
        <v>15</v>
      </c>
      <c r="B188" s="70" t="s">
        <v>182</v>
      </c>
      <c r="C188" s="65">
        <v>200</v>
      </c>
      <c r="D188" s="65">
        <v>4198</v>
      </c>
      <c r="E188" s="4">
        <f>IF(A188='Ballast Calculator'!$D$55,1,0)</f>
        <v>0</v>
      </c>
      <c r="F188" s="4">
        <f aca="true" t="shared" si="16" ref="F188:F198">E188*C188</f>
        <v>0</v>
      </c>
      <c r="G188" s="4">
        <f aca="true" t="shared" si="17" ref="G188:G198">E188*D188*C188</f>
        <v>0</v>
      </c>
      <c r="H188" s="19"/>
      <c r="I188" s="19"/>
      <c r="J188" s="11"/>
      <c r="K188" s="20"/>
    </row>
    <row r="189" spans="1:11" ht="12.75">
      <c r="A189" s="79">
        <v>16</v>
      </c>
      <c r="B189" s="70" t="s">
        <v>183</v>
      </c>
      <c r="C189" s="65">
        <v>300</v>
      </c>
      <c r="D189" s="65">
        <v>4198</v>
      </c>
      <c r="E189" s="4">
        <f>IF(A189='Ballast Calculator'!$D$55,1,0)</f>
        <v>0</v>
      </c>
      <c r="F189" s="4">
        <f t="shared" si="16"/>
        <v>0</v>
      </c>
      <c r="G189" s="4">
        <f t="shared" si="17"/>
        <v>0</v>
      </c>
      <c r="H189" s="19"/>
      <c r="I189" s="19"/>
      <c r="J189" s="11"/>
      <c r="K189" s="20"/>
    </row>
    <row r="190" spans="1:11" ht="12.75">
      <c r="A190" s="79">
        <v>17</v>
      </c>
      <c r="B190" s="70" t="s">
        <v>184</v>
      </c>
      <c r="C190" s="65">
        <v>400</v>
      </c>
      <c r="D190" s="65">
        <v>4198</v>
      </c>
      <c r="E190" s="4">
        <f>IF(A190='Ballast Calculator'!$D$55,1,0)</f>
        <v>0</v>
      </c>
      <c r="F190" s="4">
        <f t="shared" si="16"/>
        <v>0</v>
      </c>
      <c r="G190" s="4">
        <f t="shared" si="17"/>
        <v>0</v>
      </c>
      <c r="H190" s="19"/>
      <c r="I190" s="19"/>
      <c r="J190" s="11"/>
      <c r="K190" s="20"/>
    </row>
    <row r="191" spans="1:11" ht="12.75">
      <c r="A191" s="79">
        <v>18</v>
      </c>
      <c r="B191" s="70" t="s">
        <v>185</v>
      </c>
      <c r="C191" s="65">
        <v>500</v>
      </c>
      <c r="D191" s="65">
        <v>4198</v>
      </c>
      <c r="E191" s="4">
        <f>IF(A191='Ballast Calculator'!$D$55,1,0)</f>
        <v>0</v>
      </c>
      <c r="F191" s="4">
        <f t="shared" si="16"/>
        <v>0</v>
      </c>
      <c r="G191" s="4">
        <f t="shared" si="17"/>
        <v>0</v>
      </c>
      <c r="H191" s="19"/>
      <c r="I191" s="19"/>
      <c r="J191" s="11"/>
      <c r="K191" s="20"/>
    </row>
    <row r="192" spans="1:11" ht="12.75">
      <c r="A192" s="79">
        <v>19</v>
      </c>
      <c r="B192" s="70" t="s">
        <v>186</v>
      </c>
      <c r="C192" s="65">
        <v>600</v>
      </c>
      <c r="D192" s="65">
        <v>4198</v>
      </c>
      <c r="E192" s="4">
        <f>IF(A192='Ballast Calculator'!$D$55,1,0)</f>
        <v>0</v>
      </c>
      <c r="F192" s="4">
        <f t="shared" si="16"/>
        <v>0</v>
      </c>
      <c r="G192" s="4">
        <f t="shared" si="17"/>
        <v>0</v>
      </c>
      <c r="H192" s="19"/>
      <c r="I192" s="19"/>
      <c r="J192" s="11"/>
      <c r="K192" s="20"/>
    </row>
    <row r="193" spans="1:11" ht="12.75">
      <c r="A193" s="79">
        <v>20</v>
      </c>
      <c r="B193" s="70" t="s">
        <v>187</v>
      </c>
      <c r="C193" s="65">
        <v>700</v>
      </c>
      <c r="D193" s="65">
        <v>4198</v>
      </c>
      <c r="E193" s="4">
        <f>IF(A193='Ballast Calculator'!$D$55,1,0)</f>
        <v>0</v>
      </c>
      <c r="F193" s="4">
        <f t="shared" si="16"/>
        <v>0</v>
      </c>
      <c r="G193" s="4">
        <f t="shared" si="17"/>
        <v>0</v>
      </c>
      <c r="H193" s="19"/>
      <c r="I193" s="19"/>
      <c r="J193" s="11"/>
      <c r="K193" s="20"/>
    </row>
    <row r="194" spans="1:11" ht="12.75">
      <c r="A194" s="79">
        <v>21</v>
      </c>
      <c r="B194" s="70" t="s">
        <v>188</v>
      </c>
      <c r="C194" s="65">
        <v>800</v>
      </c>
      <c r="D194" s="65">
        <v>4198</v>
      </c>
      <c r="E194" s="4">
        <f>IF(A194='Ballast Calculator'!$D$55,1,0)</f>
        <v>0</v>
      </c>
      <c r="F194" s="4">
        <f t="shared" si="16"/>
        <v>0</v>
      </c>
      <c r="G194" s="4">
        <f t="shared" si="17"/>
        <v>0</v>
      </c>
      <c r="H194" s="19"/>
      <c r="I194" s="19"/>
      <c r="J194" s="11"/>
      <c r="K194" s="20"/>
    </row>
    <row r="195" spans="1:11" ht="12.75">
      <c r="A195" s="79">
        <v>22</v>
      </c>
      <c r="B195" s="70" t="s">
        <v>189</v>
      </c>
      <c r="C195" s="65">
        <v>900</v>
      </c>
      <c r="D195" s="65">
        <v>4198</v>
      </c>
      <c r="E195" s="4">
        <f>IF(A195='Ballast Calculator'!$D$55,1,0)</f>
        <v>0</v>
      </c>
      <c r="F195" s="4">
        <f t="shared" si="16"/>
        <v>0</v>
      </c>
      <c r="G195" s="4">
        <f t="shared" si="17"/>
        <v>0</v>
      </c>
      <c r="H195" s="19"/>
      <c r="I195" s="19"/>
      <c r="J195" s="11"/>
      <c r="K195" s="20"/>
    </row>
    <row r="196" spans="1:11" ht="12.75">
      <c r="A196" s="79">
        <v>23</v>
      </c>
      <c r="B196" s="70" t="s">
        <v>190</v>
      </c>
      <c r="C196" s="65">
        <v>1000</v>
      </c>
      <c r="D196" s="65">
        <v>4198</v>
      </c>
      <c r="E196" s="4">
        <f>IF(A196='Ballast Calculator'!$D$55,1,0)</f>
        <v>0</v>
      </c>
      <c r="F196" s="4">
        <f t="shared" si="16"/>
        <v>0</v>
      </c>
      <c r="G196" s="4">
        <f t="shared" si="17"/>
        <v>0</v>
      </c>
      <c r="H196" s="19"/>
      <c r="I196" s="19"/>
      <c r="J196" s="11"/>
      <c r="K196" s="20"/>
    </row>
    <row r="197" spans="1:11" ht="12.75">
      <c r="A197" s="79">
        <v>24</v>
      </c>
      <c r="B197" s="70" t="s">
        <v>191</v>
      </c>
      <c r="C197" s="65">
        <v>1100</v>
      </c>
      <c r="D197" s="65">
        <v>4198</v>
      </c>
      <c r="E197" s="4">
        <f>IF(A197='Ballast Calculator'!$D$55,1,0)</f>
        <v>0</v>
      </c>
      <c r="F197" s="4">
        <f t="shared" si="16"/>
        <v>0</v>
      </c>
      <c r="G197" s="4">
        <f t="shared" si="17"/>
        <v>0</v>
      </c>
      <c r="H197" s="19"/>
      <c r="I197" s="19"/>
      <c r="J197" s="11"/>
      <c r="K197" s="20"/>
    </row>
    <row r="198" spans="1:11" ht="12.75">
      <c r="A198" s="79">
        <v>25</v>
      </c>
      <c r="B198" s="70" t="s">
        <v>192</v>
      </c>
      <c r="C198" s="65">
        <v>1200</v>
      </c>
      <c r="D198" s="65">
        <v>4198</v>
      </c>
      <c r="E198" s="4">
        <f>IF(A198='Ballast Calculator'!$D$55,1,0)</f>
        <v>0</v>
      </c>
      <c r="F198" s="4">
        <f t="shared" si="16"/>
        <v>0</v>
      </c>
      <c r="G198" s="4">
        <f t="shared" si="17"/>
        <v>0</v>
      </c>
      <c r="H198" s="19"/>
      <c r="I198" s="19"/>
      <c r="J198" s="11"/>
      <c r="K198" s="20"/>
    </row>
    <row r="199" spans="1:11" ht="12.75">
      <c r="A199" s="79">
        <v>26</v>
      </c>
      <c r="B199" s="74" t="s">
        <v>42</v>
      </c>
      <c r="C199" s="191">
        <v>950</v>
      </c>
      <c r="D199" s="192">
        <v>4200</v>
      </c>
      <c r="E199" s="4">
        <f>IF(A199='Ballast Calculator'!$D$55,1,0)</f>
        <v>0</v>
      </c>
      <c r="F199" s="4">
        <f aca="true" t="shared" si="18" ref="F199:F204">E199*C199</f>
        <v>0</v>
      </c>
      <c r="G199" s="4">
        <f aca="true" t="shared" si="19" ref="G199:G204">E199*D199*C199</f>
        <v>0</v>
      </c>
      <c r="H199" s="19"/>
      <c r="I199" s="19"/>
      <c r="J199" s="11"/>
      <c r="K199" s="20"/>
    </row>
    <row r="200" spans="1:11" ht="12.75">
      <c r="A200" s="79">
        <v>28</v>
      </c>
      <c r="B200" s="74" t="s">
        <v>43</v>
      </c>
      <c r="C200" s="193">
        <v>1150</v>
      </c>
      <c r="D200" s="194">
        <v>4200</v>
      </c>
      <c r="E200" s="4">
        <f>IF(A200='Ballast Calculator'!$D$55,1,0)</f>
        <v>0</v>
      </c>
      <c r="F200" s="4">
        <f t="shared" si="18"/>
        <v>0</v>
      </c>
      <c r="G200" s="4">
        <f t="shared" si="19"/>
        <v>0</v>
      </c>
      <c r="H200" s="19"/>
      <c r="I200" s="19"/>
      <c r="J200" s="11"/>
      <c r="K200" s="20"/>
    </row>
    <row r="201" spans="1:11" ht="12.75">
      <c r="A201" s="79">
        <v>27</v>
      </c>
      <c r="B201" s="74" t="s">
        <v>164</v>
      </c>
      <c r="C201" s="193">
        <v>950</v>
      </c>
      <c r="D201" s="194">
        <v>7280</v>
      </c>
      <c r="E201" s="4">
        <f>IF(A201='Ballast Calculator'!$D$55,1,0)</f>
        <v>0</v>
      </c>
      <c r="F201" s="4">
        <f t="shared" si="18"/>
        <v>0</v>
      </c>
      <c r="G201" s="4">
        <f t="shared" si="19"/>
        <v>0</v>
      </c>
      <c r="H201" s="19"/>
      <c r="I201" s="19"/>
      <c r="J201" s="11"/>
      <c r="K201" s="20"/>
    </row>
    <row r="202" spans="1:11" ht="12.75">
      <c r="A202" s="79">
        <v>29</v>
      </c>
      <c r="B202" s="74" t="s">
        <v>165</v>
      </c>
      <c r="C202" s="193">
        <v>1150</v>
      </c>
      <c r="D202" s="194">
        <v>4280</v>
      </c>
      <c r="E202" s="4">
        <f>IF(A202='Ballast Calculator'!$D$55,1,0)</f>
        <v>0</v>
      </c>
      <c r="F202" s="4">
        <f t="shared" si="18"/>
        <v>0</v>
      </c>
      <c r="G202" s="4">
        <f t="shared" si="19"/>
        <v>0</v>
      </c>
      <c r="H202" s="19"/>
      <c r="I202" s="19"/>
      <c r="J202" s="11"/>
      <c r="K202" s="20"/>
    </row>
    <row r="203" spans="1:11" ht="12.75">
      <c r="A203" s="79">
        <v>30</v>
      </c>
      <c r="B203" s="74" t="s">
        <v>166</v>
      </c>
      <c r="C203" s="193">
        <v>1500</v>
      </c>
      <c r="D203" s="194">
        <v>4280</v>
      </c>
      <c r="E203" s="4">
        <f>IF(A203='Ballast Calculator'!$D$55,1,0)</f>
        <v>0</v>
      </c>
      <c r="F203" s="4">
        <f t="shared" si="18"/>
        <v>0</v>
      </c>
      <c r="G203" s="4">
        <f t="shared" si="19"/>
        <v>0</v>
      </c>
      <c r="H203" s="19"/>
      <c r="I203" s="19"/>
      <c r="J203" s="11"/>
      <c r="K203" s="20"/>
    </row>
    <row r="204" spans="1:11" ht="12.75">
      <c r="A204" s="79">
        <v>31</v>
      </c>
      <c r="B204" s="74" t="s">
        <v>167</v>
      </c>
      <c r="C204" s="195">
        <v>1800</v>
      </c>
      <c r="D204" s="196">
        <v>4280</v>
      </c>
      <c r="E204" s="4">
        <f>IF(A204='Ballast Calculator'!$D$55,1,0)</f>
        <v>0</v>
      </c>
      <c r="F204" s="4">
        <f t="shared" si="18"/>
        <v>0</v>
      </c>
      <c r="G204" s="4">
        <f t="shared" si="19"/>
        <v>0</v>
      </c>
      <c r="H204" s="19"/>
      <c r="I204" s="19"/>
      <c r="J204" s="11"/>
      <c r="K204" s="20"/>
    </row>
    <row r="205" spans="2:11" ht="12.75">
      <c r="B205" s="74" t="s">
        <v>92</v>
      </c>
      <c r="C205" s="190"/>
      <c r="D205" s="190"/>
      <c r="E205" s="4"/>
      <c r="F205" s="4"/>
      <c r="G205" s="4"/>
      <c r="H205" s="19"/>
      <c r="I205" s="19"/>
      <c r="J205" s="11"/>
      <c r="K205" s="20"/>
    </row>
    <row r="206" spans="1:28" s="175" customFormat="1" ht="12.75">
      <c r="A206" s="171"/>
      <c r="B206" s="177" t="s">
        <v>193</v>
      </c>
      <c r="C206" s="66">
        <v>124.4</v>
      </c>
      <c r="D206" s="66">
        <v>3932</v>
      </c>
      <c r="E206" s="71">
        <f>IF(1&lt;'Ballast Calculator'!$D$55,1,0)*IF(27&gt;'Ballast Calculator'!$D$55,1,0)</f>
        <v>1</v>
      </c>
      <c r="F206" s="71">
        <f>E206*C206</f>
        <v>124.4</v>
      </c>
      <c r="G206" s="71">
        <f>E206*D206*C206</f>
        <v>489140.80000000005</v>
      </c>
      <c r="H206" s="173"/>
      <c r="I206" s="173"/>
      <c r="J206" s="174"/>
      <c r="V206" s="176"/>
      <c r="AA206" s="176"/>
      <c r="AB206" s="176"/>
    </row>
    <row r="207" spans="2:11" ht="12">
      <c r="B207" s="3" t="s">
        <v>93</v>
      </c>
      <c r="C207" s="4"/>
      <c r="D207" s="4"/>
      <c r="E207" s="4"/>
      <c r="F207" s="4">
        <f>E207*C207</f>
        <v>0</v>
      </c>
      <c r="G207" s="4">
        <f>E207*D207*C207</f>
        <v>0</v>
      </c>
      <c r="H207" s="19"/>
      <c r="I207" s="19"/>
      <c r="J207" s="11"/>
      <c r="K207" s="20"/>
    </row>
    <row r="208" spans="1:28" s="175" customFormat="1" ht="26.25" thickBot="1">
      <c r="A208" s="171"/>
      <c r="B208" s="178" t="s">
        <v>194</v>
      </c>
      <c r="C208" s="71"/>
      <c r="D208" s="71"/>
      <c r="E208" s="71"/>
      <c r="F208" s="71"/>
      <c r="G208" s="71"/>
      <c r="H208" s="173"/>
      <c r="I208" s="173"/>
      <c r="J208" s="174"/>
      <c r="V208" s="176"/>
      <c r="AA208" s="176"/>
      <c r="AB208" s="176"/>
    </row>
    <row r="209" spans="1:11" ht="12.75">
      <c r="A209" s="79">
        <v>1</v>
      </c>
      <c r="B209" s="69" t="s">
        <v>12</v>
      </c>
      <c r="C209" s="65">
        <v>0</v>
      </c>
      <c r="D209" s="4">
        <v>0</v>
      </c>
      <c r="E209" s="4">
        <f>IF(A209='Ballast Calculator'!$D$58,1,0)</f>
        <v>0</v>
      </c>
      <c r="F209" s="4">
        <f aca="true" t="shared" si="20" ref="F209:F220">E209*C209</f>
        <v>0</v>
      </c>
      <c r="G209" s="4">
        <f aca="true" t="shared" si="21" ref="G209:G220">E209*D209*C209</f>
        <v>0</v>
      </c>
      <c r="H209" s="19"/>
      <c r="I209" s="19"/>
      <c r="J209" s="11"/>
      <c r="K209" s="20"/>
    </row>
    <row r="210" spans="1:11" ht="12.75">
      <c r="A210" s="79">
        <v>2</v>
      </c>
      <c r="B210" s="69" t="s">
        <v>195</v>
      </c>
      <c r="C210" s="65">
        <v>144</v>
      </c>
      <c r="D210" s="4">
        <v>0</v>
      </c>
      <c r="E210" s="4">
        <f>IF(A210='Ballast Calculator'!$D$58,1,0)</f>
        <v>1</v>
      </c>
      <c r="F210" s="4">
        <f t="shared" si="20"/>
        <v>144</v>
      </c>
      <c r="G210" s="4">
        <f t="shared" si="21"/>
        <v>0</v>
      </c>
      <c r="H210" s="19"/>
      <c r="I210" s="19"/>
      <c r="J210" s="11"/>
      <c r="K210" s="20"/>
    </row>
    <row r="211" spans="2:11" ht="26.25" thickBot="1">
      <c r="B211" s="178" t="s">
        <v>196</v>
      </c>
      <c r="C211" s="4"/>
      <c r="D211" s="4"/>
      <c r="E211" s="4"/>
      <c r="F211" s="4"/>
      <c r="G211" s="4"/>
      <c r="H211" s="19"/>
      <c r="I211" s="19"/>
      <c r="J211" s="11"/>
      <c r="K211" s="20"/>
    </row>
    <row r="212" spans="1:11" ht="12.75">
      <c r="A212" s="79">
        <v>1</v>
      </c>
      <c r="B212" s="69" t="s">
        <v>12</v>
      </c>
      <c r="C212" s="65">
        <v>0</v>
      </c>
      <c r="D212" s="4">
        <v>0</v>
      </c>
      <c r="E212" s="4">
        <f>IF(A212='Ballast Calculator'!$D$60,1,0)</f>
        <v>0</v>
      </c>
      <c r="F212" s="4">
        <f t="shared" si="20"/>
        <v>0</v>
      </c>
      <c r="G212" s="4">
        <f t="shared" si="21"/>
        <v>0</v>
      </c>
      <c r="H212" s="19"/>
      <c r="I212" s="19"/>
      <c r="J212" s="11"/>
      <c r="K212" s="20"/>
    </row>
    <row r="213" spans="1:11" ht="12.75">
      <c r="A213" s="79">
        <v>2</v>
      </c>
      <c r="B213" s="69" t="s">
        <v>195</v>
      </c>
      <c r="C213" s="65">
        <v>410</v>
      </c>
      <c r="D213" s="4">
        <v>0</v>
      </c>
      <c r="E213" s="4">
        <f>IF(A213='Ballast Calculator'!$D$60,1,0)</f>
        <v>0</v>
      </c>
      <c r="F213" s="4">
        <f t="shared" si="20"/>
        <v>0</v>
      </c>
      <c r="G213" s="4">
        <f t="shared" si="21"/>
        <v>0</v>
      </c>
      <c r="H213" s="19"/>
      <c r="I213" s="19"/>
      <c r="J213" s="11"/>
      <c r="K213" s="20"/>
    </row>
    <row r="214" spans="1:11" ht="12.75">
      <c r="A214" s="79">
        <v>3</v>
      </c>
      <c r="B214" s="69" t="s">
        <v>197</v>
      </c>
      <c r="C214" s="65">
        <v>820</v>
      </c>
      <c r="D214" s="4">
        <v>0</v>
      </c>
      <c r="E214" s="4">
        <f>IF(A214='Ballast Calculator'!$D$60,1,0)</f>
        <v>1</v>
      </c>
      <c r="F214" s="4">
        <f t="shared" si="20"/>
        <v>820</v>
      </c>
      <c r="G214" s="4">
        <f t="shared" si="21"/>
        <v>0</v>
      </c>
      <c r="H214" s="19"/>
      <c r="I214" s="19"/>
      <c r="J214" s="11"/>
      <c r="K214" s="20"/>
    </row>
    <row r="215" spans="1:11" ht="12.75">
      <c r="A215" s="79">
        <v>4</v>
      </c>
      <c r="B215" s="69" t="s">
        <v>198</v>
      </c>
      <c r="C215" s="65">
        <v>1230</v>
      </c>
      <c r="D215" s="4">
        <v>0</v>
      </c>
      <c r="E215" s="4">
        <f>IF(A215='Ballast Calculator'!$D$60,1,0)</f>
        <v>0</v>
      </c>
      <c r="F215" s="4">
        <f t="shared" si="20"/>
        <v>0</v>
      </c>
      <c r="G215" s="4">
        <f t="shared" si="21"/>
        <v>0</v>
      </c>
      <c r="H215" s="19"/>
      <c r="I215" s="19"/>
      <c r="J215" s="11"/>
      <c r="K215" s="20"/>
    </row>
    <row r="216" spans="1:11" ht="12.75">
      <c r="A216" s="79">
        <v>5</v>
      </c>
      <c r="B216" s="69" t="s">
        <v>199</v>
      </c>
      <c r="C216" s="65">
        <v>1640</v>
      </c>
      <c r="D216" s="4">
        <v>0</v>
      </c>
      <c r="E216" s="4">
        <f>IF(A216='Ballast Calculator'!$D$60,1,0)</f>
        <v>0</v>
      </c>
      <c r="F216" s="4">
        <f t="shared" si="20"/>
        <v>0</v>
      </c>
      <c r="G216" s="4">
        <f t="shared" si="21"/>
        <v>0</v>
      </c>
      <c r="H216" s="19"/>
      <c r="I216" s="19"/>
      <c r="J216" s="11"/>
      <c r="K216" s="20"/>
    </row>
    <row r="217" spans="1:11" ht="12.75">
      <c r="A217" s="79">
        <v>6</v>
      </c>
      <c r="B217" s="69" t="s">
        <v>200</v>
      </c>
      <c r="C217" s="65">
        <v>2050</v>
      </c>
      <c r="D217" s="4">
        <v>0</v>
      </c>
      <c r="E217" s="4">
        <f>IF(A217='Ballast Calculator'!$D$60,1,0)</f>
        <v>0</v>
      </c>
      <c r="F217" s="4">
        <f t="shared" si="20"/>
        <v>0</v>
      </c>
      <c r="G217" s="4">
        <f t="shared" si="21"/>
        <v>0</v>
      </c>
      <c r="H217" s="19"/>
      <c r="I217" s="19"/>
      <c r="J217" s="11"/>
      <c r="K217" s="20"/>
    </row>
    <row r="218" spans="1:28" s="175" customFormat="1" ht="26.25" thickBot="1">
      <c r="A218" s="171"/>
      <c r="B218" s="178" t="s">
        <v>201</v>
      </c>
      <c r="C218" s="71"/>
      <c r="D218" s="71"/>
      <c r="E218" s="71"/>
      <c r="F218" s="71"/>
      <c r="G218" s="71"/>
      <c r="H218" s="173"/>
      <c r="I218" s="173"/>
      <c r="J218" s="174"/>
      <c r="V218" s="176"/>
      <c r="AA218" s="176"/>
      <c r="AB218" s="176"/>
    </row>
    <row r="219" spans="1:11" ht="12.75">
      <c r="A219" s="79">
        <v>1</v>
      </c>
      <c r="B219" s="69" t="s">
        <v>12</v>
      </c>
      <c r="C219" s="65">
        <v>0</v>
      </c>
      <c r="D219" s="4">
        <v>0</v>
      </c>
      <c r="E219" s="4">
        <f>IF(A219='Ballast Calculator'!$D$62,1,0)</f>
        <v>0</v>
      </c>
      <c r="F219" s="4">
        <f t="shared" si="20"/>
        <v>0</v>
      </c>
      <c r="G219" s="4">
        <f t="shared" si="21"/>
        <v>0</v>
      </c>
      <c r="H219" s="19"/>
      <c r="I219" s="19"/>
      <c r="J219" s="11"/>
      <c r="K219" s="20"/>
    </row>
    <row r="220" spans="1:11" ht="12.75">
      <c r="A220" s="79">
        <v>2</v>
      </c>
      <c r="B220" s="69" t="s">
        <v>195</v>
      </c>
      <c r="C220" s="65">
        <v>1290</v>
      </c>
      <c r="D220" s="4">
        <v>0</v>
      </c>
      <c r="E220" s="4">
        <f>IF(A220='Ballast Calculator'!$D$62,1,0)</f>
        <v>1</v>
      </c>
      <c r="F220" s="4">
        <f t="shared" si="20"/>
        <v>1290</v>
      </c>
      <c r="G220" s="4">
        <f t="shared" si="21"/>
        <v>0</v>
      </c>
      <c r="H220" s="19"/>
      <c r="I220" s="19"/>
      <c r="J220" s="11"/>
      <c r="K220" s="20"/>
    </row>
    <row r="221" spans="2:11" ht="12.75">
      <c r="B221" s="69"/>
      <c r="C221" s="65"/>
      <c r="D221" s="21" t="s">
        <v>211</v>
      </c>
      <c r="E221" s="21"/>
      <c r="F221" s="4">
        <f>SUM(F1:F172)</f>
        <v>11034.4</v>
      </c>
      <c r="G221" s="4">
        <f>SUM(G1:G172)</f>
        <v>11383437.43</v>
      </c>
      <c r="H221" s="19"/>
      <c r="I221" s="19"/>
      <c r="J221" s="11"/>
      <c r="K221" s="20"/>
    </row>
    <row r="222" spans="1:28" s="184" customFormat="1" ht="15.75">
      <c r="A222" s="179"/>
      <c r="B222" s="180"/>
      <c r="C222" s="181"/>
      <c r="D222" s="181"/>
      <c r="E222" s="182" t="s">
        <v>210</v>
      </c>
      <c r="F222" s="189">
        <f>SUM(F2:F220)</f>
        <v>14021.8</v>
      </c>
      <c r="G222" s="189">
        <f>SUM(G2:G220)</f>
        <v>14430378.23</v>
      </c>
      <c r="H222" s="183"/>
      <c r="I222" s="183"/>
      <c r="J222" s="184">
        <v>1</v>
      </c>
      <c r="S222" s="185"/>
      <c r="T222" s="185"/>
      <c r="U222" s="185"/>
      <c r="V222" s="186"/>
      <c r="AA222" s="186"/>
      <c r="AB222" s="186"/>
    </row>
    <row r="223" spans="1:28" s="89" customFormat="1" ht="15.75">
      <c r="A223" s="88"/>
      <c r="B223" s="140" t="s">
        <v>207</v>
      </c>
      <c r="C223" s="141"/>
      <c r="D223" s="141"/>
      <c r="E223" s="142"/>
      <c r="F223" s="141"/>
      <c r="G223" s="141"/>
      <c r="H223" s="141"/>
      <c r="I223" s="141"/>
      <c r="S223" s="90"/>
      <c r="T223" s="90"/>
      <c r="U223" s="91"/>
      <c r="V223" s="92"/>
      <c r="AA223" s="92"/>
      <c r="AB223" s="92"/>
    </row>
    <row r="224" spans="1:28" s="89" customFormat="1" ht="15.75">
      <c r="A224" s="88"/>
      <c r="B224" s="140"/>
      <c r="C224" s="141"/>
      <c r="D224" s="141"/>
      <c r="E224" s="142"/>
      <c r="F224" s="141"/>
      <c r="G224" s="141"/>
      <c r="H224" s="141"/>
      <c r="I224" s="141"/>
      <c r="S224" s="90"/>
      <c r="T224" s="90"/>
      <c r="U224" s="91"/>
      <c r="V224" s="92"/>
      <c r="AA224" s="92"/>
      <c r="AB224" s="92"/>
    </row>
    <row r="225" spans="1:28" s="89" customFormat="1" ht="15.75">
      <c r="A225" s="88">
        <v>1</v>
      </c>
      <c r="B225" s="140" t="s">
        <v>23</v>
      </c>
      <c r="C225" s="141">
        <v>1</v>
      </c>
      <c r="D225" s="141"/>
      <c r="E225" s="142">
        <f>IF(A225='Ballast Calculator'!$D$29,1,0)</f>
        <v>0</v>
      </c>
      <c r="F225" s="141">
        <f>C225*E225</f>
        <v>0</v>
      </c>
      <c r="G225" s="141"/>
      <c r="H225" s="141"/>
      <c r="I225" s="141"/>
      <c r="S225" s="90"/>
      <c r="T225" s="90"/>
      <c r="U225" s="91"/>
      <c r="V225" s="92"/>
      <c r="AA225" s="92"/>
      <c r="AB225" s="92"/>
    </row>
    <row r="226" spans="1:28" s="89" customFormat="1" ht="15.75">
      <c r="A226" s="88">
        <v>2</v>
      </c>
      <c r="B226" s="140" t="s">
        <v>208</v>
      </c>
      <c r="C226" s="141">
        <v>2.20462</v>
      </c>
      <c r="D226" s="141"/>
      <c r="E226" s="142">
        <f>IF(A226='Ballast Calculator'!$D$29,1,0)</f>
        <v>1</v>
      </c>
      <c r="F226" s="141">
        <f>C226*E226</f>
        <v>2.20462</v>
      </c>
      <c r="G226" s="141"/>
      <c r="H226" s="141"/>
      <c r="I226" s="141"/>
      <c r="S226" s="90"/>
      <c r="T226" s="90"/>
      <c r="U226" s="91"/>
      <c r="V226" s="92"/>
      <c r="AA226" s="92"/>
      <c r="AB226" s="92"/>
    </row>
    <row r="227" spans="1:28" s="89" customFormat="1" ht="15.75">
      <c r="A227" s="88"/>
      <c r="B227" s="140"/>
      <c r="C227" s="141"/>
      <c r="D227" s="141"/>
      <c r="E227" s="142"/>
      <c r="F227" s="141">
        <f>SUM(F225:F226)</f>
        <v>2.20462</v>
      </c>
      <c r="G227" s="141"/>
      <c r="H227" s="141"/>
      <c r="I227" s="141"/>
      <c r="S227" s="90"/>
      <c r="T227" s="90"/>
      <c r="U227" s="91"/>
      <c r="V227" s="92"/>
      <c r="AA227" s="92"/>
      <c r="AB227" s="92"/>
    </row>
    <row r="228" spans="1:28" s="89" customFormat="1" ht="15.75">
      <c r="A228" s="88"/>
      <c r="B228" s="140"/>
      <c r="C228" s="141"/>
      <c r="D228" s="141"/>
      <c r="E228" s="142"/>
      <c r="F228" s="141"/>
      <c r="G228" s="141"/>
      <c r="H228" s="141"/>
      <c r="I228" s="141"/>
      <c r="S228" s="90"/>
      <c r="T228" s="90"/>
      <c r="U228" s="91"/>
      <c r="V228" s="92"/>
      <c r="AA228" s="92"/>
      <c r="AB228" s="92"/>
    </row>
    <row r="229" spans="1:28" s="89" customFormat="1" ht="15.75">
      <c r="A229" s="88"/>
      <c r="B229" s="140"/>
      <c r="C229" s="141"/>
      <c r="D229" s="141"/>
      <c r="E229" s="142"/>
      <c r="F229" s="141"/>
      <c r="G229" s="141"/>
      <c r="H229" s="141"/>
      <c r="I229" s="141"/>
      <c r="S229" s="90"/>
      <c r="T229" s="90"/>
      <c r="U229" s="91"/>
      <c r="V229" s="92"/>
      <c r="AA229" s="92"/>
      <c r="AB229" s="92"/>
    </row>
    <row r="230" spans="1:28" s="89" customFormat="1" ht="15.75">
      <c r="A230" s="88"/>
      <c r="B230" s="140"/>
      <c r="C230" s="141"/>
      <c r="D230" s="141"/>
      <c r="E230" s="142"/>
      <c r="F230" s="141"/>
      <c r="G230" s="141"/>
      <c r="H230" s="141"/>
      <c r="I230" s="141"/>
      <c r="S230" s="90"/>
      <c r="T230" s="90"/>
      <c r="U230" s="91"/>
      <c r="V230" s="92"/>
      <c r="AA230" s="92"/>
      <c r="AB230" s="92"/>
    </row>
    <row r="231" spans="1:28" s="89" customFormat="1" ht="15.75">
      <c r="A231" s="88"/>
      <c r="B231" s="140"/>
      <c r="C231" s="183"/>
      <c r="D231" s="187" t="s">
        <v>213</v>
      </c>
      <c r="E231" s="76" t="str">
        <f>IF(1='Ballast Calculator'!$D$29,"kg","lbs")</f>
        <v>lbs</v>
      </c>
      <c r="F231" s="73">
        <f>F221*F227</f>
        <v>24326.658927999997</v>
      </c>
      <c r="G231" s="73">
        <f>G221*F227</f>
        <v>25096153.826926596</v>
      </c>
      <c r="H231" s="1"/>
      <c r="I231" s="1"/>
      <c r="S231" s="90"/>
      <c r="T231" s="90"/>
      <c r="U231" s="91"/>
      <c r="V231" s="92"/>
      <c r="AA231" s="92"/>
      <c r="AB231" s="92"/>
    </row>
    <row r="232" spans="1:28" s="89" customFormat="1" ht="15.75">
      <c r="A232" s="88"/>
      <c r="B232" s="140"/>
      <c r="C232" s="141"/>
      <c r="D232" s="1"/>
      <c r="E232" s="76" t="s">
        <v>52</v>
      </c>
      <c r="F232" s="73">
        <f>G231/F231</f>
        <v>1031.6317543319074</v>
      </c>
      <c r="G232" s="1"/>
      <c r="H232" s="1"/>
      <c r="I232" s="1"/>
      <c r="S232" s="90"/>
      <c r="T232" s="90"/>
      <c r="U232" s="91"/>
      <c r="V232" s="92"/>
      <c r="AA232" s="92"/>
      <c r="AB232" s="92"/>
    </row>
    <row r="233" spans="1:28" s="89" customFormat="1" ht="15.75">
      <c r="A233" s="88"/>
      <c r="B233" s="140"/>
      <c r="C233" s="141"/>
      <c r="D233" s="1"/>
      <c r="E233" s="76" t="s">
        <v>50</v>
      </c>
      <c r="F233" s="73">
        <f>F231*F232/2925</f>
        <v>8579.881650231313</v>
      </c>
      <c r="G233" s="1"/>
      <c r="H233" s="1"/>
      <c r="I233" s="1"/>
      <c r="S233" s="90"/>
      <c r="T233" s="90"/>
      <c r="U233" s="91"/>
      <c r="V233" s="92"/>
      <c r="AA233" s="92"/>
      <c r="AB233" s="92"/>
    </row>
    <row r="234" spans="1:28" s="89" customFormat="1" ht="15.75">
      <c r="A234" s="88"/>
      <c r="B234" s="140"/>
      <c r="C234" s="141"/>
      <c r="D234" s="1"/>
      <c r="E234" s="76" t="s">
        <v>51</v>
      </c>
      <c r="F234" s="73">
        <f>F231-F233</f>
        <v>15746.777277768684</v>
      </c>
      <c r="G234" s="1"/>
      <c r="H234" s="1"/>
      <c r="I234" s="1"/>
      <c r="S234" s="90"/>
      <c r="T234" s="90"/>
      <c r="U234" s="91"/>
      <c r="V234" s="92"/>
      <c r="AA234" s="92"/>
      <c r="AB234" s="92"/>
    </row>
    <row r="235" spans="1:28" s="89" customFormat="1" ht="15.75">
      <c r="A235" s="88"/>
      <c r="B235" s="140"/>
      <c r="C235" s="141"/>
      <c r="D235" s="1"/>
      <c r="E235" s="1"/>
      <c r="F235" s="1"/>
      <c r="G235" s="1"/>
      <c r="H235" s="1"/>
      <c r="I235" s="1"/>
      <c r="S235" s="90"/>
      <c r="T235" s="90"/>
      <c r="U235" s="91"/>
      <c r="V235" s="92"/>
      <c r="AA235" s="92"/>
      <c r="AB235" s="92"/>
    </row>
    <row r="236" spans="1:28" s="89" customFormat="1" ht="15.75">
      <c r="A236" s="88"/>
      <c r="B236" s="140"/>
      <c r="C236" s="183"/>
      <c r="D236" s="175"/>
      <c r="E236" s="187" t="s">
        <v>58</v>
      </c>
      <c r="F236" s="188">
        <f>F233/F231</f>
        <v>0.3526946168656093</v>
      </c>
      <c r="G236" s="1"/>
      <c r="H236" s="1"/>
      <c r="I236" s="1"/>
      <c r="S236" s="90"/>
      <c r="T236" s="90"/>
      <c r="U236" s="91"/>
      <c r="V236" s="92"/>
      <c r="AA236" s="92"/>
      <c r="AB236" s="92"/>
    </row>
    <row r="237" spans="1:28" s="89" customFormat="1" ht="15.75">
      <c r="A237" s="88"/>
      <c r="B237" s="140"/>
      <c r="C237" s="183"/>
      <c r="D237" s="175"/>
      <c r="E237" s="187" t="s">
        <v>59</v>
      </c>
      <c r="F237" s="188">
        <f>F234/F231</f>
        <v>0.6473053831343907</v>
      </c>
      <c r="G237" s="1"/>
      <c r="H237" s="1"/>
      <c r="I237" s="1"/>
      <c r="S237" s="90"/>
      <c r="T237" s="90"/>
      <c r="U237" s="91"/>
      <c r="V237" s="92"/>
      <c r="AA237" s="92"/>
      <c r="AB237" s="92"/>
    </row>
    <row r="238" spans="1:28" s="89" customFormat="1" ht="15.75">
      <c r="A238" s="88"/>
      <c r="B238" s="140"/>
      <c r="C238" s="141"/>
      <c r="D238" s="141"/>
      <c r="E238" s="142"/>
      <c r="F238" s="141"/>
      <c r="G238" s="141"/>
      <c r="H238" s="141"/>
      <c r="I238" s="141"/>
      <c r="S238" s="90"/>
      <c r="T238" s="90"/>
      <c r="U238" s="91"/>
      <c r="V238" s="92"/>
      <c r="AA238" s="92"/>
      <c r="AB238" s="92"/>
    </row>
    <row r="239" spans="1:28" s="89" customFormat="1" ht="15.75">
      <c r="A239" s="88"/>
      <c r="B239" s="140"/>
      <c r="C239" s="141"/>
      <c r="D239" s="141"/>
      <c r="E239" s="142"/>
      <c r="F239" s="141"/>
      <c r="G239" s="141"/>
      <c r="H239" s="141"/>
      <c r="I239" s="141"/>
      <c r="S239" s="90"/>
      <c r="T239" s="90"/>
      <c r="U239" s="91"/>
      <c r="V239" s="92"/>
      <c r="AA239" s="92"/>
      <c r="AB239" s="92"/>
    </row>
    <row r="240" spans="1:28" s="89" customFormat="1" ht="15.75">
      <c r="A240" s="88"/>
      <c r="B240" s="140"/>
      <c r="C240" s="141"/>
      <c r="D240" s="141"/>
      <c r="E240" s="142"/>
      <c r="F240" s="141"/>
      <c r="G240" s="141"/>
      <c r="H240" s="141"/>
      <c r="I240" s="141"/>
      <c r="S240" s="90"/>
      <c r="T240" s="90"/>
      <c r="U240" s="91"/>
      <c r="V240" s="92"/>
      <c r="AA240" s="92"/>
      <c r="AB240" s="92"/>
    </row>
    <row r="241" spans="1:28" s="89" customFormat="1" ht="15.75">
      <c r="A241" s="88"/>
      <c r="B241" s="140"/>
      <c r="C241" s="141"/>
      <c r="D241" s="141"/>
      <c r="E241" s="142"/>
      <c r="F241" s="141"/>
      <c r="G241" s="141"/>
      <c r="H241" s="141"/>
      <c r="I241" s="141"/>
      <c r="S241" s="90"/>
      <c r="T241" s="90"/>
      <c r="U241" s="91"/>
      <c r="V241" s="92"/>
      <c r="AA241" s="92"/>
      <c r="AB241" s="92"/>
    </row>
    <row r="242" spans="3:21" ht="12">
      <c r="C242" s="175"/>
      <c r="D242" s="187" t="s">
        <v>212</v>
      </c>
      <c r="E242" s="187" t="str">
        <f>IF(1='Ballast Calculator'!$D$29,"kg","lbs")</f>
        <v>lbs</v>
      </c>
      <c r="F242" s="73">
        <f>F222*F227</f>
        <v>30912.740715999997</v>
      </c>
      <c r="G242" s="1">
        <f>G222*F227</f>
        <v>31813500.4534226</v>
      </c>
      <c r="J242" s="1">
        <v>2</v>
      </c>
      <c r="S242" s="22"/>
      <c r="T242" s="22"/>
      <c r="U242" s="13"/>
    </row>
    <row r="243" spans="3:21" ht="12">
      <c r="C243" s="175"/>
      <c r="D243" s="175"/>
      <c r="E243" s="187" t="s">
        <v>52</v>
      </c>
      <c r="F243" s="73">
        <f>G242/F242</f>
        <v>1029.138786033177</v>
      </c>
      <c r="J243" s="1">
        <v>3</v>
      </c>
      <c r="S243" s="22"/>
      <c r="T243" s="22"/>
      <c r="U243" s="13"/>
    </row>
    <row r="244" spans="3:21" ht="12">
      <c r="C244" s="175"/>
      <c r="D244" s="175"/>
      <c r="E244" s="187" t="s">
        <v>50</v>
      </c>
      <c r="F244" s="73">
        <f>F242*F243/2925</f>
        <v>10876.41041142653</v>
      </c>
      <c r="J244" s="1">
        <v>4</v>
      </c>
      <c r="S244" s="22"/>
      <c r="T244" s="22"/>
      <c r="U244" s="14"/>
    </row>
    <row r="245" spans="3:21" ht="12">
      <c r="C245" s="175"/>
      <c r="D245" s="175"/>
      <c r="E245" s="187" t="s">
        <v>51</v>
      </c>
      <c r="F245" s="73">
        <f>F242-F244</f>
        <v>20036.330304573465</v>
      </c>
      <c r="J245" s="1">
        <v>5</v>
      </c>
      <c r="S245" s="22"/>
      <c r="T245" s="22"/>
      <c r="U245" s="14"/>
    </row>
    <row r="246" spans="3:21" ht="12">
      <c r="C246" s="175"/>
      <c r="D246" s="175"/>
      <c r="E246" s="175"/>
      <c r="J246" s="1">
        <v>6</v>
      </c>
      <c r="S246" s="22"/>
      <c r="T246" s="22"/>
      <c r="U246" s="14"/>
    </row>
    <row r="247" spans="3:21" ht="12">
      <c r="C247" s="175"/>
      <c r="D247" s="175"/>
      <c r="E247" s="187" t="s">
        <v>58</v>
      </c>
      <c r="F247" s="188">
        <f>F244/F242</f>
        <v>0.3518423200113426</v>
      </c>
      <c r="J247" s="1">
        <v>7</v>
      </c>
      <c r="S247" s="22"/>
      <c r="T247" s="22"/>
      <c r="U247" s="14"/>
    </row>
    <row r="248" spans="3:21" ht="12">
      <c r="C248" s="175"/>
      <c r="D248" s="175"/>
      <c r="E248" s="187" t="s">
        <v>59</v>
      </c>
      <c r="F248" s="188">
        <f>F245/F242</f>
        <v>0.6481576799886574</v>
      </c>
      <c r="J248" s="1">
        <v>8</v>
      </c>
      <c r="S248" s="22"/>
      <c r="T248" s="22"/>
      <c r="U248" s="14"/>
    </row>
    <row r="249" spans="10:21" ht="12">
      <c r="J249" s="1">
        <v>9</v>
      </c>
      <c r="S249" s="22"/>
      <c r="T249" s="22"/>
      <c r="U249" s="14"/>
    </row>
    <row r="250" spans="4:21" ht="12">
      <c r="D250" s="175" t="s">
        <v>220</v>
      </c>
      <c r="J250" s="1">
        <v>10</v>
      </c>
      <c r="S250" s="22"/>
      <c r="T250" s="22"/>
      <c r="U250" s="14"/>
    </row>
    <row r="251" spans="1:21" ht="12">
      <c r="A251" s="79">
        <v>1</v>
      </c>
      <c r="B251" s="93">
        <v>7200</v>
      </c>
      <c r="C251" s="1" t="s">
        <v>221</v>
      </c>
      <c r="D251" s="1">
        <v>160.8</v>
      </c>
      <c r="E251" s="1">
        <f>IF(A251='Ballast Calculator'!$D$31,1,0)</f>
        <v>0</v>
      </c>
      <c r="F251" s="1">
        <f>IF(3&gt;'Ballast Calculator'!$D$37,1,0)</f>
        <v>0</v>
      </c>
      <c r="G251" s="1">
        <f>F251*E251*D251</f>
        <v>0</v>
      </c>
      <c r="J251" s="1">
        <v>11</v>
      </c>
      <c r="S251" s="22"/>
      <c r="T251" s="22"/>
      <c r="U251" s="14"/>
    </row>
    <row r="252" spans="1:21" ht="12">
      <c r="A252" s="79">
        <v>2</v>
      </c>
      <c r="B252" s="93">
        <v>7215</v>
      </c>
      <c r="C252" s="1" t="s">
        <v>221</v>
      </c>
      <c r="D252" s="1">
        <v>174</v>
      </c>
      <c r="E252" s="1">
        <f>IF(A252='Ballast Calculator'!$D$31,1,0)</f>
        <v>0</v>
      </c>
      <c r="F252" s="1">
        <f>IF(3&gt;'Ballast Calculator'!$D$37,1,0)</f>
        <v>0</v>
      </c>
      <c r="G252" s="1">
        <f aca="true" t="shared" si="22" ref="G252:G259">F252*E252*D252</f>
        <v>0</v>
      </c>
      <c r="J252" s="1">
        <v>12</v>
      </c>
      <c r="S252" s="22"/>
      <c r="T252" s="22"/>
      <c r="U252" s="14"/>
    </row>
    <row r="253" spans="1:21" ht="12">
      <c r="A253" s="79">
        <v>3</v>
      </c>
      <c r="B253" s="93">
        <v>7230</v>
      </c>
      <c r="C253" s="1" t="s">
        <v>221</v>
      </c>
      <c r="D253" s="1">
        <v>186.5</v>
      </c>
      <c r="E253" s="1">
        <f>IF(A253='Ballast Calculator'!$D$31,1,0)</f>
        <v>0</v>
      </c>
      <c r="F253" s="1">
        <f>IF(3&gt;'Ballast Calculator'!$D$37,1,0)</f>
        <v>0</v>
      </c>
      <c r="G253" s="1">
        <f t="shared" si="22"/>
        <v>0</v>
      </c>
      <c r="J253" s="1">
        <v>13</v>
      </c>
      <c r="S253" s="22"/>
      <c r="T253" s="22"/>
      <c r="U253" s="14"/>
    </row>
    <row r="254" spans="1:21" ht="12">
      <c r="A254" s="79">
        <v>1</v>
      </c>
      <c r="B254" s="93">
        <v>7200</v>
      </c>
      <c r="C254" s="1" t="s">
        <v>45</v>
      </c>
      <c r="D254" s="1">
        <v>161.9</v>
      </c>
      <c r="E254" s="1">
        <f>IF(A254='Ballast Calculator'!$D$31,1,0)</f>
        <v>0</v>
      </c>
      <c r="F254" s="1">
        <f>IF(3='Ballast Calculator'!$D$37,1,0)</f>
        <v>0</v>
      </c>
      <c r="G254" s="1">
        <f t="shared" si="22"/>
        <v>0</v>
      </c>
      <c r="J254" s="1">
        <v>18</v>
      </c>
      <c r="S254" s="15"/>
      <c r="T254" s="15"/>
      <c r="U254" s="14"/>
    </row>
    <row r="255" spans="1:21" ht="12">
      <c r="A255" s="79">
        <v>2</v>
      </c>
      <c r="B255" s="93">
        <v>7215</v>
      </c>
      <c r="C255" s="1" t="s">
        <v>45</v>
      </c>
      <c r="D255" s="1">
        <v>175</v>
      </c>
      <c r="E255" s="1">
        <f>IF(A255='Ballast Calculator'!$D$31,1,0)</f>
        <v>0</v>
      </c>
      <c r="F255" s="1">
        <f>IF(3='Ballast Calculator'!$D$37,1,0)</f>
        <v>0</v>
      </c>
      <c r="G255" s="1">
        <f t="shared" si="22"/>
        <v>0</v>
      </c>
      <c r="J255" s="1">
        <v>19</v>
      </c>
      <c r="S255" s="22"/>
      <c r="T255" s="22"/>
      <c r="U255" s="14"/>
    </row>
    <row r="256" spans="1:21" ht="12">
      <c r="A256" s="79">
        <v>3</v>
      </c>
      <c r="B256" s="93">
        <v>7230</v>
      </c>
      <c r="C256" s="1" t="s">
        <v>45</v>
      </c>
      <c r="D256" s="1">
        <v>187.9</v>
      </c>
      <c r="E256" s="1">
        <f>IF(A256='Ballast Calculator'!$D$31,1,0)</f>
        <v>0</v>
      </c>
      <c r="F256" s="1">
        <f>IF(3='Ballast Calculator'!$D$37,1,0)</f>
        <v>0</v>
      </c>
      <c r="G256" s="1">
        <f t="shared" si="22"/>
        <v>0</v>
      </c>
      <c r="J256" s="1">
        <v>20</v>
      </c>
      <c r="S256" s="22"/>
      <c r="T256" s="22"/>
      <c r="U256" s="14"/>
    </row>
    <row r="257" spans="1:21" ht="12">
      <c r="A257" s="79">
        <v>1</v>
      </c>
      <c r="B257" s="93">
        <v>7200</v>
      </c>
      <c r="C257" s="1" t="s">
        <v>9</v>
      </c>
      <c r="D257" s="1">
        <v>154.7</v>
      </c>
      <c r="E257" s="1">
        <f>IF(A257='Ballast Calculator'!$D$31,1,0)</f>
        <v>0</v>
      </c>
      <c r="F257" s="1">
        <f>IF(4='Ballast Calculator'!$D$37,1,0)</f>
        <v>1</v>
      </c>
      <c r="G257" s="1">
        <f t="shared" si="22"/>
        <v>0</v>
      </c>
      <c r="J257" s="1">
        <v>24</v>
      </c>
      <c r="S257" s="22"/>
      <c r="T257" s="22"/>
      <c r="U257" s="14"/>
    </row>
    <row r="258" spans="1:21" ht="12">
      <c r="A258" s="79">
        <v>2</v>
      </c>
      <c r="B258" s="93">
        <v>7215</v>
      </c>
      <c r="C258" s="1" t="s">
        <v>9</v>
      </c>
      <c r="D258" s="1">
        <v>167.9</v>
      </c>
      <c r="E258" s="1">
        <f>IF(A258='Ballast Calculator'!$D$31,1,0)</f>
        <v>0</v>
      </c>
      <c r="F258" s="1">
        <f>IF(4='Ballast Calculator'!$D$37,1,0)</f>
        <v>1</v>
      </c>
      <c r="G258" s="1">
        <f t="shared" si="22"/>
        <v>0</v>
      </c>
      <c r="J258" s="1">
        <v>25</v>
      </c>
      <c r="S258" s="22"/>
      <c r="T258" s="22"/>
      <c r="U258" s="14"/>
    </row>
    <row r="259" spans="1:21" ht="12">
      <c r="A259" s="79">
        <v>3</v>
      </c>
      <c r="B259" s="93">
        <v>7230</v>
      </c>
      <c r="C259" s="1" t="s">
        <v>9</v>
      </c>
      <c r="D259" s="1">
        <v>181</v>
      </c>
      <c r="E259" s="1">
        <f>IF(A259='Ballast Calculator'!$D$31,1,0)</f>
        <v>0</v>
      </c>
      <c r="F259" s="1">
        <f>IF(4='Ballast Calculator'!$D$37,1,0)</f>
        <v>1</v>
      </c>
      <c r="G259" s="1">
        <f t="shared" si="22"/>
        <v>0</v>
      </c>
      <c r="J259" s="1">
        <v>26</v>
      </c>
      <c r="S259" s="22"/>
      <c r="T259" s="22"/>
      <c r="U259" s="14"/>
    </row>
    <row r="260" spans="1:21" ht="12">
      <c r="A260" s="79">
        <v>4</v>
      </c>
      <c r="B260" s="93">
        <v>7260</v>
      </c>
      <c r="C260" s="1" t="s">
        <v>9</v>
      </c>
      <c r="D260" s="1">
        <v>205.5</v>
      </c>
      <c r="E260" s="1">
        <f>IF(A260='Ballast Calculator'!$D$31,1,0)</f>
        <v>1</v>
      </c>
      <c r="F260" s="1">
        <f>IF(4='Ballast Calculator'!$D$37,1,0)</f>
        <v>1</v>
      </c>
      <c r="G260" s="1">
        <f>F260*E260*D260</f>
        <v>205.5</v>
      </c>
      <c r="J260" s="1">
        <v>27</v>
      </c>
      <c r="S260" s="22"/>
      <c r="T260" s="22"/>
      <c r="U260" s="14"/>
    </row>
    <row r="261" spans="1:21" ht="12">
      <c r="A261" s="79">
        <v>5</v>
      </c>
      <c r="B261" s="93">
        <v>7280</v>
      </c>
      <c r="C261" s="1" t="s">
        <v>9</v>
      </c>
      <c r="D261" s="1">
        <v>222</v>
      </c>
      <c r="E261" s="1">
        <f>IF(A261='Ballast Calculator'!$D$31,1,0)</f>
        <v>0</v>
      </c>
      <c r="F261" s="1">
        <f>IF(4='Ballast Calculator'!$D$37,1,0)</f>
        <v>1</v>
      </c>
      <c r="G261" s="1">
        <f>F261*E261*D261</f>
        <v>0</v>
      </c>
      <c r="J261" s="1">
        <v>28</v>
      </c>
      <c r="S261" s="22"/>
      <c r="T261" s="22"/>
      <c r="U261" s="14"/>
    </row>
    <row r="262" spans="7:21" ht="12">
      <c r="G262" s="73">
        <f>SUM(G251:G261)</f>
        <v>205.5</v>
      </c>
      <c r="J262" s="1">
        <v>29</v>
      </c>
      <c r="S262" s="22"/>
      <c r="T262" s="22"/>
      <c r="U262" s="14"/>
    </row>
    <row r="263" spans="10:21" ht="12">
      <c r="J263" s="1">
        <v>30</v>
      </c>
      <c r="S263" s="22"/>
      <c r="T263" s="22"/>
      <c r="U263" s="14"/>
    </row>
    <row r="264" spans="10:21" ht="12">
      <c r="J264" s="1">
        <v>31</v>
      </c>
      <c r="S264" s="22"/>
      <c r="T264" s="22"/>
      <c r="U264" s="14"/>
    </row>
    <row r="265" spans="10:21" ht="12">
      <c r="J265" s="1">
        <v>32</v>
      </c>
      <c r="S265" s="22"/>
      <c r="T265" s="22"/>
      <c r="U265" s="13"/>
    </row>
    <row r="266" spans="10:21" ht="12">
      <c r="J266" s="1">
        <v>33</v>
      </c>
      <c r="S266" s="22"/>
      <c r="T266" s="22"/>
      <c r="U266" s="13"/>
    </row>
    <row r="267" spans="10:21" ht="12">
      <c r="J267" s="1">
        <v>34</v>
      </c>
      <c r="S267" s="22"/>
      <c r="T267" s="22"/>
      <c r="U267" s="13"/>
    </row>
    <row r="268" spans="10:21" ht="12">
      <c r="J268" s="1">
        <v>35</v>
      </c>
      <c r="S268" s="22"/>
      <c r="T268" s="22"/>
      <c r="U268" s="13"/>
    </row>
    <row r="269" spans="10:21" ht="12">
      <c r="J269" s="1">
        <v>36</v>
      </c>
      <c r="S269" s="22"/>
      <c r="T269" s="22"/>
      <c r="U269" s="15"/>
    </row>
    <row r="270" spans="10:21" ht="12">
      <c r="J270" s="1">
        <v>37</v>
      </c>
      <c r="S270" s="22"/>
      <c r="T270" s="22"/>
      <c r="U270" s="15"/>
    </row>
    <row r="271" spans="10:21" ht="12">
      <c r="J271" s="1">
        <v>38</v>
      </c>
      <c r="S271" s="16"/>
      <c r="T271" s="16"/>
      <c r="U271" s="15"/>
    </row>
    <row r="272" spans="10:21" ht="12">
      <c r="J272" s="1">
        <v>39</v>
      </c>
      <c r="S272" s="22"/>
      <c r="T272" s="22"/>
      <c r="U272" s="15"/>
    </row>
    <row r="273" spans="10:21" ht="12">
      <c r="J273" s="1">
        <v>40</v>
      </c>
      <c r="S273" s="22"/>
      <c r="T273" s="22"/>
      <c r="U273" s="14"/>
    </row>
    <row r="274" spans="10:21" ht="12">
      <c r="J274" s="1">
        <v>41</v>
      </c>
      <c r="S274" s="23"/>
      <c r="T274" s="23"/>
      <c r="U274" s="15"/>
    </row>
    <row r="275" spans="10:21" ht="12">
      <c r="J275" s="1">
        <v>42</v>
      </c>
      <c r="S275" s="22"/>
      <c r="T275" s="22"/>
      <c r="U275" s="15"/>
    </row>
    <row r="276" spans="21:64" ht="12" customHeight="1">
      <c r="U276" s="4"/>
      <c r="V276" s="5"/>
      <c r="W276" s="4"/>
      <c r="X276" s="4"/>
      <c r="Y276" s="4"/>
      <c r="Z276" s="4"/>
      <c r="AA276" s="5"/>
      <c r="AB276" s="5"/>
      <c r="AC276" s="4"/>
      <c r="AD276" s="4"/>
      <c r="AE276" s="4"/>
      <c r="AF276" s="18"/>
      <c r="AG276" s="24"/>
      <c r="AH276" s="24"/>
      <c r="AI276" s="24"/>
      <c r="AJ276" s="24"/>
      <c r="AK276" s="24"/>
      <c r="AL276" s="24"/>
      <c r="AM276" s="16"/>
      <c r="AN276" s="16"/>
      <c r="AO276" s="16"/>
      <c r="AP276" s="16"/>
      <c r="AQ276" s="16"/>
      <c r="AR276" s="16"/>
      <c r="AS276" s="16"/>
      <c r="AT276" s="16"/>
      <c r="AU276" s="16"/>
      <c r="AV276" s="16"/>
      <c r="AW276" s="16"/>
      <c r="AX276" s="16"/>
      <c r="AY276" s="16"/>
      <c r="AZ276" s="16"/>
      <c r="BA276" s="16"/>
      <c r="BB276" s="16"/>
      <c r="BC276" s="16"/>
      <c r="BD276" s="16"/>
      <c r="BE276" s="16"/>
      <c r="BF276" s="16"/>
      <c r="BG276" s="16"/>
      <c r="BH276" s="16"/>
      <c r="BI276" s="16"/>
      <c r="BJ276" s="16"/>
      <c r="BK276" s="16"/>
      <c r="BL276" s="16"/>
    </row>
    <row r="277" spans="36:39" ht="12">
      <c r="AJ277" s="24"/>
      <c r="AK277" s="24"/>
      <c r="AL277" s="24"/>
      <c r="AM277" s="16"/>
    </row>
    <row r="278" spans="33:39" ht="12">
      <c r="AG278" s="4" t="s">
        <v>14</v>
      </c>
      <c r="AH278" s="4"/>
      <c r="AJ278" s="24"/>
      <c r="AK278" s="24"/>
      <c r="AL278" s="24"/>
      <c r="AM278" s="16"/>
    </row>
    <row r="279" spans="33:39" ht="12">
      <c r="AG279" s="4">
        <v>1</v>
      </c>
      <c r="AH279" s="4" t="s">
        <v>13</v>
      </c>
      <c r="AJ279" s="24"/>
      <c r="AK279" s="24"/>
      <c r="AL279" s="24"/>
      <c r="AM279" s="16"/>
    </row>
    <row r="280" spans="33:39" ht="12">
      <c r="AG280" s="4">
        <v>2</v>
      </c>
      <c r="AH280" s="4" t="s">
        <v>15</v>
      </c>
      <c r="AJ280" s="24"/>
      <c r="AK280" s="24"/>
      <c r="AL280" s="24"/>
      <c r="AM280" s="16"/>
    </row>
    <row r="281" spans="33:39" ht="12">
      <c r="AG281" s="19"/>
      <c r="AH281" s="19"/>
      <c r="AJ281" s="24"/>
      <c r="AK281" s="24"/>
      <c r="AL281" s="24"/>
      <c r="AM281" s="16"/>
    </row>
    <row r="282" spans="33:39" ht="12">
      <c r="AG282" s="19"/>
      <c r="AH282" s="19"/>
      <c r="AI282" s="4" t="s">
        <v>16</v>
      </c>
      <c r="AJ282" s="18"/>
      <c r="AK282" s="24"/>
      <c r="AL282" s="24"/>
      <c r="AM282" s="16"/>
    </row>
    <row r="283" spans="33:39" ht="12">
      <c r="AG283" s="19"/>
      <c r="AH283" s="19"/>
      <c r="AI283" s="4">
        <v>1</v>
      </c>
      <c r="AJ283" s="25" t="s">
        <v>1</v>
      </c>
      <c r="AK283" s="24" t="str">
        <f>IF('Ballast Calculator'!D50=1,"---",'Drop down Options'!AJ283)</f>
        <v>---</v>
      </c>
      <c r="AL283" s="24"/>
      <c r="AM283" s="16"/>
    </row>
    <row r="284" spans="33:39" ht="12">
      <c r="AG284" s="19"/>
      <c r="AH284" s="19"/>
      <c r="AI284" s="4">
        <v>2</v>
      </c>
      <c r="AJ284" s="25" t="s">
        <v>4</v>
      </c>
      <c r="AK284" s="24" t="str">
        <f>IF('Ballast Calculator'!D50=1,"---",'Drop down Options'!AJ284)</f>
        <v>---</v>
      </c>
      <c r="AL284" s="24"/>
      <c r="AM284" s="16"/>
    </row>
    <row r="285" spans="33:39" ht="12">
      <c r="AG285" s="19"/>
      <c r="AH285" s="19"/>
      <c r="AI285" s="4">
        <v>3</v>
      </c>
      <c r="AJ285" s="25" t="s">
        <v>2</v>
      </c>
      <c r="AK285" s="24" t="str">
        <f>IF('Ballast Calculator'!D50=1,"---",'Drop down Options'!AJ285)</f>
        <v>---</v>
      </c>
      <c r="AL285" s="24"/>
      <c r="AM285" s="16"/>
    </row>
    <row r="286" spans="33:39" ht="12">
      <c r="AG286" s="19"/>
      <c r="AH286" s="19"/>
      <c r="AJ286" s="24"/>
      <c r="AK286" s="24"/>
      <c r="AL286" s="24"/>
      <c r="AM286" s="16"/>
    </row>
  </sheetData>
  <sheetProtection/>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D19"/>
  <sheetViews>
    <sheetView zoomScalePageLayoutView="0" workbookViewId="0" topLeftCell="A1">
      <selection activeCell="A1" sqref="A1"/>
    </sheetView>
  </sheetViews>
  <sheetFormatPr defaultColWidth="9.140625" defaultRowHeight="12.75"/>
  <cols>
    <col min="1" max="1" width="20.00390625" style="0" customWidth="1"/>
    <col min="2" max="2" width="13.57421875" style="0" customWidth="1"/>
    <col min="3" max="3" width="14.140625" style="0" customWidth="1"/>
    <col min="4" max="4" width="14.8515625" style="0" customWidth="1"/>
  </cols>
  <sheetData>
    <row r="1" ht="12.75">
      <c r="A1" s="198" t="s">
        <v>224</v>
      </c>
    </row>
    <row r="3" spans="1:4" ht="12.75">
      <c r="A3" t="s">
        <v>5</v>
      </c>
      <c r="B3" s="199" t="s">
        <v>6</v>
      </c>
      <c r="D3" s="199" t="s">
        <v>225</v>
      </c>
    </row>
    <row r="4" spans="1:2" ht="12.75">
      <c r="A4">
        <f>'Ballast Calculator'!D31</f>
        <v>4</v>
      </c>
      <c r="B4">
        <f>'Ballast Calculator'!D37</f>
        <v>4</v>
      </c>
    </row>
    <row r="5" spans="1:4" ht="12.75">
      <c r="A5">
        <f>IF(A4&lt;4,0,1)</f>
        <v>1</v>
      </c>
      <c r="B5">
        <f>IF(B4=4,0,1)</f>
        <v>0</v>
      </c>
      <c r="C5">
        <f>B5*A5</f>
        <v>0</v>
      </c>
      <c r="D5">
        <f>IF(C5=1,"ERROR","")</f>
      </c>
    </row>
    <row r="6" ht="12.75">
      <c r="D6">
        <f>IF(C6=1,"ERROR","")</f>
      </c>
    </row>
    <row r="7" spans="1:4" ht="12.75">
      <c r="A7" s="199" t="s">
        <v>226</v>
      </c>
      <c r="D7" s="199" t="s">
        <v>225</v>
      </c>
    </row>
    <row r="8" spans="1:2" ht="12.75">
      <c r="A8" s="199" t="s">
        <v>75</v>
      </c>
      <c r="B8" s="199" t="s">
        <v>65</v>
      </c>
    </row>
    <row r="9" spans="1:4" ht="12.75">
      <c r="A9">
        <f>'Ballast Calculator'!D39</f>
        <v>1</v>
      </c>
      <c r="B9">
        <f>'Ballast Calculator'!D33</f>
        <v>1</v>
      </c>
      <c r="D9">
        <f>IF(C9=1,"ERROR","")</f>
      </c>
    </row>
    <row r="10" spans="1:4" ht="12.75">
      <c r="A10">
        <f>IF(A9=1,1,0)</f>
        <v>1</v>
      </c>
      <c r="B10" s="199">
        <f>IF(B9=2,1,0)</f>
        <v>0</v>
      </c>
      <c r="C10">
        <f>B10*A10</f>
        <v>0</v>
      </c>
      <c r="D10">
        <f>IF(C10=1,"ERROR","")</f>
      </c>
    </row>
    <row r="12" spans="1:4" ht="12.75">
      <c r="A12" s="199" t="s">
        <v>3</v>
      </c>
      <c r="B12" s="199" t="s">
        <v>227</v>
      </c>
      <c r="D12" s="199" t="s">
        <v>225</v>
      </c>
    </row>
    <row r="13" spans="1:2" ht="12.75">
      <c r="A13">
        <f>'Ballast Calculator'!D50</f>
        <v>1</v>
      </c>
      <c r="B13">
        <f>'Ballast Calculator'!D55</f>
        <v>8</v>
      </c>
    </row>
    <row r="14" spans="1:4" ht="12.75">
      <c r="A14">
        <f>IF(A13=2,1,0)</f>
        <v>0</v>
      </c>
      <c r="B14">
        <f>IF(B13&gt;1,1,0)</f>
        <v>1</v>
      </c>
      <c r="C14">
        <f>B14*A14</f>
        <v>0</v>
      </c>
      <c r="D14">
        <f>IF(C14=1,"ERROR","")</f>
      </c>
    </row>
    <row r="15" spans="1:2" ht="12.75">
      <c r="A15" s="199" t="s">
        <v>0</v>
      </c>
      <c r="B15" s="199" t="s">
        <v>5</v>
      </c>
    </row>
    <row r="16" spans="1:2" ht="12.75">
      <c r="A16">
        <f>'Ballast Calculator'!D35</f>
        <v>3</v>
      </c>
      <c r="B16">
        <f>'Ballast Calculator'!D31</f>
        <v>4</v>
      </c>
    </row>
    <row r="17" spans="1:4" ht="12.75">
      <c r="A17">
        <f>IF(A16=1,1,0)</f>
        <v>0</v>
      </c>
      <c r="B17">
        <f>IF(B16&gt;1,1,0)</f>
        <v>1</v>
      </c>
      <c r="C17">
        <f>B17*A17</f>
        <v>0</v>
      </c>
      <c r="D17">
        <f>IF(C19=1,"ERROR","")</f>
      </c>
    </row>
    <row r="18" spans="1:3" ht="12.75">
      <c r="A18">
        <f>IF(A16=2,1,0)</f>
        <v>0</v>
      </c>
      <c r="B18">
        <f>IF(B16&gt;2,1,0)</f>
        <v>1</v>
      </c>
      <c r="C18">
        <f>B18*A18</f>
        <v>0</v>
      </c>
    </row>
    <row r="19" ht="12.75">
      <c r="C19" s="199">
        <f>SUM(C17:C18)</f>
        <v>0</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Deere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Katherine M Sheets</dc:creator>
  <cp:keywords/>
  <dc:description/>
  <cp:lastModifiedBy>Melissa A Reinhart</cp:lastModifiedBy>
  <cp:lastPrinted>2009-04-27T21:25:35Z</cp:lastPrinted>
  <dcterms:created xsi:type="dcterms:W3CDTF">2009-02-26T15:04:50Z</dcterms:created>
  <dcterms:modified xsi:type="dcterms:W3CDTF">2013-12-04T02:48:16Z</dcterms:modified>
  <cp:category/>
  <cp:version/>
  <cp:contentType/>
  <cp:contentStatus/>
</cp:coreProperties>
</file>